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9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reagov-my.sharepoint.com/personal/fabio_iacobini_crea_gov_it/Documents/Annuario dell'agricoltura italiana 2020/INVIATI al Grafico/"/>
    </mc:Choice>
  </mc:AlternateContent>
  <xr:revisionPtr revIDLastSave="34" documentId="11_932CC6029648A5F631AD948240C39FE7EF38E9BB" xr6:coauthVersionLast="47" xr6:coauthVersionMax="47" xr10:uidLastSave="{7FBCD431-AE4F-49D6-84B2-36F6BA3B4905}"/>
  <bookViews>
    <workbookView xWindow="-110" yWindow="-110" windowWidth="19420" windowHeight="10560" tabRatio="755" xr2:uid="{00000000-000D-0000-FFFF-FFFF00000000}"/>
  </bookViews>
  <sheets>
    <sheet name="t1" sheetId="6" r:id="rId1"/>
    <sheet name="t2" sheetId="7" r:id="rId2"/>
    <sheet name="t3" sheetId="8" r:id="rId3"/>
    <sheet name="t4" sheetId="15" r:id="rId4"/>
    <sheet name="t5" sheetId="16" r:id="rId5"/>
    <sheet name="t6" sheetId="17" r:id="rId6"/>
    <sheet name="t7" sheetId="18" r:id="rId7"/>
    <sheet name="t8" sheetId="19" r:id="rId8"/>
    <sheet name="t9" sheetId="55" r:id="rId9"/>
    <sheet name="t10" sheetId="57" r:id="rId10"/>
    <sheet name="f1" sheetId="56" r:id="rId11"/>
    <sheet name="f2" sheetId="58" r:id="rId12"/>
    <sheet name="t11" sheetId="59" r:id="rId13"/>
    <sheet name="t12" sheetId="60" r:id="rId14"/>
    <sheet name="t13" sheetId="14" r:id="rId15"/>
    <sheet name="t14" sheetId="46" r:id="rId16"/>
    <sheet name="t15" sheetId="47" r:id="rId17"/>
    <sheet name="f3" sheetId="61" r:id="rId18"/>
    <sheet name="f4" sheetId="48" r:id="rId19"/>
    <sheet name="f5" sheetId="53" r:id="rId20"/>
    <sheet name="f6" sheetId="54" r:id="rId21"/>
    <sheet name="f7" sheetId="62" r:id="rId22"/>
    <sheet name="t16" sheetId="49" r:id="rId23"/>
    <sheet name="f8" sheetId="50" r:id="rId24"/>
    <sheet name="t17" sheetId="51" r:id="rId25"/>
    <sheet name="f9" sheetId="52" r:id="rId26"/>
  </sheets>
  <externalReferences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</externalReferences>
  <definedNames>
    <definedName name="_Key1" localSheetId="6" hidden="1">#REF!</definedName>
    <definedName name="_Key1" hidden="1">#REF!</definedName>
    <definedName name="_Order1" hidden="1">255</definedName>
    <definedName name="_Regression_Int" hidden="1">1</definedName>
    <definedName name="_Sort" localSheetId="4" hidden="1">#REF!</definedName>
    <definedName name="_Sort" localSheetId="5" hidden="1">#REF!</definedName>
    <definedName name="_Sort" localSheetId="6" hidden="1">#REF!</definedName>
    <definedName name="_Sort" hidden="1">#REF!</definedName>
    <definedName name="a">[1]Sheet1!$C$30</definedName>
    <definedName name="Anno" localSheetId="4">'[2]1.01.1'!$C$3</definedName>
    <definedName name="Anno" localSheetId="5">'[2]1.01.1'!$C$3</definedName>
    <definedName name="Anno" localSheetId="6">'[3]1.01.1'!$C$3</definedName>
    <definedName name="Anno">'[3]1.01.1'!$C$3</definedName>
    <definedName name="Area_stampa_MI" localSheetId="4">#REF!</definedName>
    <definedName name="Area_stampa_MI" localSheetId="5">#REF!</definedName>
    <definedName name="Area_stampa_MI" localSheetId="6">#REF!</definedName>
    <definedName name="Area_stampa_MI">#REF!</definedName>
    <definedName name="ASSOLUTI">#REF!</definedName>
    <definedName name="confr.azi.cens">[4]confronti!#REF!</definedName>
    <definedName name="confr.ric.prev.94">[4]confronti!#REF!</definedName>
    <definedName name="confr.sup.uba">[5]confronti!$A$1:$K$35</definedName>
    <definedName name="CRF_CountryName">[6]Sheet1!$C$4</definedName>
    <definedName name="CRF_InventoryYear">[6]Sheet1!$C$6</definedName>
    <definedName name="CRF_Submission">[6]Sheet1!$C$30</definedName>
    <definedName name="CRF_Summary2_Dyn10">#REF!</definedName>
    <definedName name="CRF_Summary2_Dyn11">#REF!</definedName>
    <definedName name="CRF_Summary2_Dyn12">#REF!</definedName>
    <definedName name="CRF_Summary2_Dyn13">#REF!</definedName>
    <definedName name="CRF_Summary2_Dyn14">#REF!</definedName>
    <definedName name="CRF_Summary2_Dyn15">#REF!</definedName>
    <definedName name="CRF_Summary2_Dyn16">#REF!</definedName>
    <definedName name="CRF_Summary2_DynA41">#REF!</definedName>
    <definedName name="CRF_Summary2_Main1">#REF!</definedName>
    <definedName name="CRF_Summary2_Main2">#REF!</definedName>
    <definedName name="CRF_Summary2_Main3">#REF!</definedName>
    <definedName name="CRF_Table10s1_Dyn12">[7]Table10s1!#REF!</definedName>
    <definedName name="CRF_Table10s1_Dyn13">[7]Table10s1!#REF!</definedName>
    <definedName name="CRF_Table10s1_Dyn14">[7]Table10s1!#REF!</definedName>
    <definedName name="CRF_Table10s1_Dyn15">[7]Table10s1!#REF!</definedName>
    <definedName name="CRF_Table10s1_Dyn16">[7]Table10s1!#REF!</definedName>
    <definedName name="CRF_Table10s1_Dyn17">[7]Table10s1!#REF!</definedName>
    <definedName name="CRF_Table10s1_Dyn18">[7]Table10s1!#REF!</definedName>
    <definedName name="CRF_Table10s1_Dyn19">[7]Table10s1!#REF!</definedName>
    <definedName name="CRF_Table10s1_Dyn20">[7]Table10s1!#REF!</definedName>
    <definedName name="CRF_Table10s1_Dyn21">[7]Table10s1!#REF!</definedName>
    <definedName name="CRF_Table10s1_Dyn22">[7]Table10s1!#REF!</definedName>
    <definedName name="CRF_Table10s2_Dyn10">#REF!</definedName>
    <definedName name="CRF_Table10s2_Dyn11">#REF!</definedName>
    <definedName name="CRF_Table10s2_Dyn12">#REF!</definedName>
    <definedName name="CRF_Table10s2_Dyn13">#REF!</definedName>
    <definedName name="CRF_Table10s2_Dyn14">#REF!</definedName>
    <definedName name="CRF_Table10s2_Dyn15">#REF!</definedName>
    <definedName name="CRF_Table10s2_Dyn16">#REF!</definedName>
    <definedName name="CRF_Table10s2_Dyn17">#REF!</definedName>
    <definedName name="CRF_Table10s2_Dyn18">#REF!</definedName>
    <definedName name="CRF_Table10s2_Dyn19">#REF!</definedName>
    <definedName name="CRF_Table10s2_Dyn20">#REF!</definedName>
    <definedName name="CRF_Table10s2_Dyn21">#REF!</definedName>
    <definedName name="CRF_Table10s2_Dyn22">#REF!</definedName>
    <definedName name="CRF_Table10s2_DynA46">#REF!</definedName>
    <definedName name="CRF_Table10s2_Main">#REF!</definedName>
    <definedName name="CRF_Table10s3_Dyn10">#REF!</definedName>
    <definedName name="CRF_Table10s3_Dyn11">#REF!</definedName>
    <definedName name="CRF_Table10s3_Dyn12">#REF!</definedName>
    <definedName name="CRF_Table10s3_Dyn13">#REF!</definedName>
    <definedName name="CRF_Table10s3_Dyn14">#REF!</definedName>
    <definedName name="CRF_Table10s3_Dyn15">#REF!</definedName>
    <definedName name="CRF_Table10s3_Dyn16">#REF!</definedName>
    <definedName name="CRF_Table10s3_Dyn17">#REF!</definedName>
    <definedName name="CRF_Table10s3_Dyn18">#REF!</definedName>
    <definedName name="CRF_Table10s3_Dyn19">#REF!</definedName>
    <definedName name="CRF_Table10s3_Dyn20">#REF!</definedName>
    <definedName name="CRF_Table10s3_Dyn21">#REF!</definedName>
    <definedName name="CRF_Table10s3_Dyn22">#REF!</definedName>
    <definedName name="CRF_Table10s3_DynA46">#REF!</definedName>
    <definedName name="CRF_Table10s3_Main">#REF!</definedName>
    <definedName name="CRF_Table10s5_Main1">#REF!</definedName>
    <definedName name="CRF_Table10s5_Main2">#REF!</definedName>
    <definedName name="d">[1]Sheet1!$C$30</definedName>
    <definedName name="DIFFERENZE">#REF!</definedName>
    <definedName name="f_abruzzo" localSheetId="4">[8]Abruzzo!#REF!</definedName>
    <definedName name="f_abruzzo" localSheetId="5">[8]Abruzzo!#REF!</definedName>
    <definedName name="f_abruzzo" localSheetId="6">[9]Abruzzo!#REF!</definedName>
    <definedName name="f_abruzzo">[9]Abruzzo!#REF!</definedName>
    <definedName name="f_basilicata" localSheetId="4">[8]Basilicata!#REF!</definedName>
    <definedName name="f_basilicata" localSheetId="5">[8]Basilicata!#REF!</definedName>
    <definedName name="f_basilicata" localSheetId="6">[9]Basilicata!#REF!</definedName>
    <definedName name="f_basilicata">[9]Basilicata!#REF!</definedName>
    <definedName name="f_bolzano" localSheetId="4">[8]Bolzano!#REF!</definedName>
    <definedName name="f_bolzano" localSheetId="5">[8]Bolzano!#REF!</definedName>
    <definedName name="f_bolzano" localSheetId="6">[9]Bolzano!#REF!</definedName>
    <definedName name="f_bolzano">[9]Bolzano!#REF!</definedName>
    <definedName name="f_calabria" localSheetId="4">[8]Calabria!#REF!</definedName>
    <definedName name="f_calabria" localSheetId="5">[8]Calabria!#REF!</definedName>
    <definedName name="f_calabria" localSheetId="6">[9]Calabria!#REF!</definedName>
    <definedName name="f_calabria">[9]Calabria!#REF!</definedName>
    <definedName name="f_campania" localSheetId="4">[8]Campania!#REF!</definedName>
    <definedName name="f_campania" localSheetId="5">[8]Campania!#REF!</definedName>
    <definedName name="f_campania" localSheetId="6">[9]Campania!#REF!</definedName>
    <definedName name="f_campania">[9]Campania!#REF!</definedName>
    <definedName name="f_centro" localSheetId="4">[8]Centro!#REF!</definedName>
    <definedName name="f_centro" localSheetId="5">[8]Centro!#REF!</definedName>
    <definedName name="f_centro" localSheetId="6">[9]Centro!#REF!</definedName>
    <definedName name="f_centro">[9]Centro!#REF!</definedName>
    <definedName name="f_emiliaromagna" localSheetId="4">'[8]Emilia Romagna'!#REF!</definedName>
    <definedName name="f_emiliaromagna" localSheetId="5">'[8]Emilia Romagna'!#REF!</definedName>
    <definedName name="f_emiliaromagna" localSheetId="6">'[9]Emilia Romagna'!#REF!</definedName>
    <definedName name="f_emiliaromagna">'[9]Emilia Romagna'!#REF!</definedName>
    <definedName name="f_friuli" localSheetId="4">[8]Friuli!#REF!</definedName>
    <definedName name="f_friuli" localSheetId="5">[8]Friuli!#REF!</definedName>
    <definedName name="f_friuli" localSheetId="6">[9]Friuli!#REF!</definedName>
    <definedName name="f_friuli">[9]Friuli!#REF!</definedName>
    <definedName name="f_italia" localSheetId="4">[8]ITALIA!#REF!</definedName>
    <definedName name="f_italia" localSheetId="5">[8]ITALIA!#REF!</definedName>
    <definedName name="f_italia" localSheetId="6">[9]ITALIA!#REF!</definedName>
    <definedName name="f_italia">[9]ITALIA!#REF!</definedName>
    <definedName name="f_lazio" localSheetId="4">[8]Lazio!#REF!</definedName>
    <definedName name="f_lazio" localSheetId="5">[8]Lazio!#REF!</definedName>
    <definedName name="f_lazio" localSheetId="6">[9]Lazio!#REF!</definedName>
    <definedName name="f_lazio">[9]Lazio!#REF!</definedName>
    <definedName name="f_liguria" localSheetId="4">[8]Liguria!#REF!</definedName>
    <definedName name="f_liguria" localSheetId="5">[8]Liguria!#REF!</definedName>
    <definedName name="f_liguria" localSheetId="6">[9]Liguria!#REF!</definedName>
    <definedName name="f_liguria">[9]Liguria!#REF!</definedName>
    <definedName name="f_lombardia" localSheetId="4">[8]Lombardia!#REF!</definedName>
    <definedName name="f_lombardia" localSheetId="5">[8]Lombardia!#REF!</definedName>
    <definedName name="f_lombardia" localSheetId="6">[9]Lombardia!#REF!</definedName>
    <definedName name="f_lombardia">[9]Lombardia!#REF!</definedName>
    <definedName name="f_marche" localSheetId="4">[8]Marche!#REF!</definedName>
    <definedName name="f_marche" localSheetId="5">[8]Marche!#REF!</definedName>
    <definedName name="f_marche" localSheetId="6">[9]Marche!#REF!</definedName>
    <definedName name="f_marche">[9]Marche!#REF!</definedName>
    <definedName name="f_mezzogiorno" localSheetId="4">[8]Mezzogiorno!#REF!</definedName>
    <definedName name="f_mezzogiorno" localSheetId="5">[8]Mezzogiorno!#REF!</definedName>
    <definedName name="f_mezzogiorno" localSheetId="6">[9]Mezzogiorno!#REF!</definedName>
    <definedName name="f_mezzogiorno">[9]Mezzogiorno!#REF!</definedName>
    <definedName name="f_molise" localSheetId="4">[8]Molise!#REF!</definedName>
    <definedName name="f_molise" localSheetId="5">[8]Molise!#REF!</definedName>
    <definedName name="f_molise" localSheetId="6">[9]Molise!#REF!</definedName>
    <definedName name="f_molise">[9]Molise!#REF!</definedName>
    <definedName name="f_nord" localSheetId="4">[8]Nord!#REF!</definedName>
    <definedName name="f_nord" localSheetId="5">[8]Nord!#REF!</definedName>
    <definedName name="f_nord" localSheetId="6">[9]Nord!#REF!</definedName>
    <definedName name="f_nord">[9]Nord!#REF!</definedName>
    <definedName name="f_nordest" localSheetId="4">'[8]Nord-Est'!#REF!</definedName>
    <definedName name="f_nordest" localSheetId="5">'[8]Nord-Est'!#REF!</definedName>
    <definedName name="f_nordest" localSheetId="6">'[9]Nord-Est'!#REF!</definedName>
    <definedName name="f_nordest">'[9]Nord-Est'!#REF!</definedName>
    <definedName name="f_nordovest" localSheetId="4">'[8]Nord-Ovest'!#REF!</definedName>
    <definedName name="f_nordovest" localSheetId="5">'[8]Nord-Ovest'!#REF!</definedName>
    <definedName name="f_nordovest" localSheetId="6">'[9]Nord-Ovest'!#REF!</definedName>
    <definedName name="f_nordovest">'[9]Nord-Ovest'!#REF!</definedName>
    <definedName name="f_piemonte" localSheetId="4">[8]Piemonte!#REF!</definedName>
    <definedName name="f_piemonte" localSheetId="5">[8]Piemonte!#REF!</definedName>
    <definedName name="f_piemonte" localSheetId="6">[9]Piemonte!#REF!</definedName>
    <definedName name="f_piemonte">[9]Piemonte!#REF!</definedName>
    <definedName name="f_puglia" localSheetId="4">[8]Puglia!#REF!</definedName>
    <definedName name="f_puglia" localSheetId="5">[8]Puglia!#REF!</definedName>
    <definedName name="f_puglia" localSheetId="6">[9]Puglia!#REF!</definedName>
    <definedName name="f_puglia">[9]Puglia!#REF!</definedName>
    <definedName name="f_sardegna" localSheetId="4">[8]Sardegna!#REF!</definedName>
    <definedName name="f_sardegna" localSheetId="5">[8]Sardegna!#REF!</definedName>
    <definedName name="f_sardegna" localSheetId="6">[9]Sardegna!#REF!</definedName>
    <definedName name="f_sardegna">[9]Sardegna!#REF!</definedName>
    <definedName name="f_sicilia" localSheetId="4">[8]Sicilia!#REF!</definedName>
    <definedName name="f_sicilia" localSheetId="5">[8]Sicilia!#REF!</definedName>
    <definedName name="f_sicilia" localSheetId="6">[9]Sicilia!#REF!</definedName>
    <definedName name="f_sicilia">[9]Sicilia!#REF!</definedName>
    <definedName name="f_toscana" localSheetId="4">[8]Toscana!#REF!</definedName>
    <definedName name="f_toscana" localSheetId="5">[8]Toscana!#REF!</definedName>
    <definedName name="f_toscana" localSheetId="6">[9]Toscana!#REF!</definedName>
    <definedName name="f_toscana">[9]Toscana!#REF!</definedName>
    <definedName name="f_trentino" localSheetId="4">[8]Trentino!#REF!</definedName>
    <definedName name="f_trentino" localSheetId="5">[8]Trentino!#REF!</definedName>
    <definedName name="f_trentino" localSheetId="6">[9]Trentino!#REF!</definedName>
    <definedName name="f_trentino">[9]Trentino!#REF!</definedName>
    <definedName name="f_trento" localSheetId="4">[8]Trento!#REF!</definedName>
    <definedName name="f_trento" localSheetId="5">[8]Trento!#REF!</definedName>
    <definedName name="f_trento" localSheetId="6">[9]Trento!#REF!</definedName>
    <definedName name="f_trento">[9]Trento!#REF!</definedName>
    <definedName name="f_umbria" localSheetId="4">[8]Umbria!#REF!</definedName>
    <definedName name="f_umbria" localSheetId="5">[8]Umbria!#REF!</definedName>
    <definedName name="f_umbria" localSheetId="6">[9]Umbria!#REF!</definedName>
    <definedName name="f_umbria">[9]Umbria!#REF!</definedName>
    <definedName name="f_valleaosta" localSheetId="4">'[8]Valle d''Aosta'!#REF!</definedName>
    <definedName name="f_valleaosta" localSheetId="5">'[8]Valle d''Aosta'!#REF!</definedName>
    <definedName name="f_valleaosta" localSheetId="6">'[9]Valle d''Aosta'!#REF!</definedName>
    <definedName name="f_valleaosta">'[9]Valle d''Aosta'!#REF!</definedName>
    <definedName name="f_veneto" localSheetId="4">[8]Veneto!#REF!</definedName>
    <definedName name="f_veneto" localSheetId="5">[8]Veneto!#REF!</definedName>
    <definedName name="f_veneto" localSheetId="6">[9]Veneto!#REF!</definedName>
    <definedName name="f_veneto">[9]Veneto!#REF!</definedName>
    <definedName name="g">[8]Veneto!#REF!</definedName>
    <definedName name="InvComb">#REF!</definedName>
    <definedName name="lavoroN144">#REF!</definedName>
    <definedName name="lop">[10]confronti!#REF!</definedName>
    <definedName name="LOP.XLS">#REF!</definedName>
    <definedName name="m_abruzzo" localSheetId="4">[8]Abruzzo!#REF!</definedName>
    <definedName name="m_abruzzo" localSheetId="5">[8]Abruzzo!#REF!</definedName>
    <definedName name="m_abruzzo" localSheetId="6">[9]Abruzzo!#REF!</definedName>
    <definedName name="m_abruzzo">[9]Abruzzo!#REF!</definedName>
    <definedName name="m_basilicata" localSheetId="4">[8]Basilicata!#REF!</definedName>
    <definedName name="m_basilicata" localSheetId="5">[8]Basilicata!#REF!</definedName>
    <definedName name="m_basilicata" localSheetId="6">[9]Basilicata!#REF!</definedName>
    <definedName name="m_basilicata">[9]Basilicata!#REF!</definedName>
    <definedName name="m_bolzano" localSheetId="4">[8]Bolzano!#REF!</definedName>
    <definedName name="m_bolzano" localSheetId="5">[8]Bolzano!#REF!</definedName>
    <definedName name="m_bolzano" localSheetId="6">[9]Bolzano!#REF!</definedName>
    <definedName name="m_bolzano">[9]Bolzano!#REF!</definedName>
    <definedName name="m_calabria" localSheetId="4">[8]Calabria!#REF!</definedName>
    <definedName name="m_calabria" localSheetId="5">[8]Calabria!#REF!</definedName>
    <definedName name="m_calabria" localSheetId="6">[9]Calabria!#REF!</definedName>
    <definedName name="m_calabria">[9]Calabria!#REF!</definedName>
    <definedName name="m_campania" localSheetId="4">[8]Campania!#REF!</definedName>
    <definedName name="m_campania" localSheetId="5">[8]Campania!#REF!</definedName>
    <definedName name="m_campania" localSheetId="6">[9]Campania!#REF!</definedName>
    <definedName name="m_campania">[9]Campania!#REF!</definedName>
    <definedName name="m_centro" localSheetId="4">[8]Centro!#REF!</definedName>
    <definedName name="m_centro" localSheetId="5">[8]Centro!#REF!</definedName>
    <definedName name="m_centro" localSheetId="6">[9]Centro!#REF!</definedName>
    <definedName name="m_centro">[9]Centro!#REF!</definedName>
    <definedName name="m_emiliaromagna" localSheetId="4">'[8]Emilia Romagna'!#REF!</definedName>
    <definedName name="m_emiliaromagna" localSheetId="5">'[8]Emilia Romagna'!#REF!</definedName>
    <definedName name="m_emiliaromagna" localSheetId="6">'[9]Emilia Romagna'!#REF!</definedName>
    <definedName name="m_emiliaromagna">'[9]Emilia Romagna'!#REF!</definedName>
    <definedName name="m_friuli" localSheetId="4">[8]Friuli!#REF!</definedName>
    <definedName name="m_friuli" localSheetId="5">[8]Friuli!#REF!</definedName>
    <definedName name="m_friuli" localSheetId="6">[9]Friuli!#REF!</definedName>
    <definedName name="m_friuli">[9]Friuli!#REF!</definedName>
    <definedName name="m_italia" localSheetId="4">[8]ITALIA!#REF!</definedName>
    <definedName name="m_italia" localSheetId="5">[8]ITALIA!#REF!</definedName>
    <definedName name="m_italia" localSheetId="6">[9]ITALIA!#REF!</definedName>
    <definedName name="m_italia">[9]ITALIA!#REF!</definedName>
    <definedName name="m_lazio" localSheetId="4">[8]Lazio!#REF!</definedName>
    <definedName name="m_lazio" localSheetId="5">[8]Lazio!#REF!</definedName>
    <definedName name="m_lazio" localSheetId="6">[9]Lazio!#REF!</definedName>
    <definedName name="m_lazio">[9]Lazio!#REF!</definedName>
    <definedName name="m_liguria" localSheetId="4">[8]Liguria!#REF!</definedName>
    <definedName name="m_liguria" localSheetId="5">[8]Liguria!#REF!</definedName>
    <definedName name="m_liguria" localSheetId="6">[9]Liguria!#REF!</definedName>
    <definedName name="m_liguria">[9]Liguria!#REF!</definedName>
    <definedName name="m_lombardia" localSheetId="4">[8]Lombardia!#REF!</definedName>
    <definedName name="m_lombardia" localSheetId="5">[8]Lombardia!#REF!</definedName>
    <definedName name="m_lombardia" localSheetId="6">[9]Lombardia!#REF!</definedName>
    <definedName name="m_lombardia">[9]Lombardia!#REF!</definedName>
    <definedName name="m_marche" localSheetId="4">[8]Marche!#REF!</definedName>
    <definedName name="m_marche" localSheetId="5">[8]Marche!#REF!</definedName>
    <definedName name="m_marche" localSheetId="6">[9]Marche!#REF!</definedName>
    <definedName name="m_marche">[9]Marche!#REF!</definedName>
    <definedName name="m_mezzogiorno" localSheetId="4">[8]Mezzogiorno!#REF!</definedName>
    <definedName name="m_mezzogiorno" localSheetId="5">[8]Mezzogiorno!#REF!</definedName>
    <definedName name="m_mezzogiorno" localSheetId="6">[9]Mezzogiorno!#REF!</definedName>
    <definedName name="m_mezzogiorno">[9]Mezzogiorno!#REF!</definedName>
    <definedName name="m_molise" localSheetId="4">[8]Molise!#REF!</definedName>
    <definedName name="m_molise" localSheetId="5">[8]Molise!#REF!</definedName>
    <definedName name="m_molise" localSheetId="6">[9]Molise!#REF!</definedName>
    <definedName name="m_molise">[9]Molise!#REF!</definedName>
    <definedName name="m_nord" localSheetId="4">[8]Nord!#REF!</definedName>
    <definedName name="m_nord" localSheetId="5">[8]Nord!#REF!</definedName>
    <definedName name="m_nord" localSheetId="6">[9]Nord!#REF!</definedName>
    <definedName name="m_nord">[9]Nord!#REF!</definedName>
    <definedName name="m_nordest" localSheetId="4">'[8]Nord-Est'!#REF!</definedName>
    <definedName name="m_nordest" localSheetId="5">'[8]Nord-Est'!#REF!</definedName>
    <definedName name="m_nordest" localSheetId="6">'[9]Nord-Est'!#REF!</definedName>
    <definedName name="m_nordest">'[9]Nord-Est'!#REF!</definedName>
    <definedName name="m_nordovest" localSheetId="4">'[8]Nord-Ovest'!#REF!</definedName>
    <definedName name="m_nordovest" localSheetId="5">'[8]Nord-Ovest'!#REF!</definedName>
    <definedName name="m_nordovest" localSheetId="6">'[9]Nord-Ovest'!#REF!</definedName>
    <definedName name="m_nordovest">'[9]Nord-Ovest'!#REF!</definedName>
    <definedName name="m_piemonte" localSheetId="4">[8]Piemonte!#REF!</definedName>
    <definedName name="m_piemonte" localSheetId="5">[8]Piemonte!#REF!</definedName>
    <definedName name="m_piemonte" localSheetId="6">[9]Piemonte!#REF!</definedName>
    <definedName name="m_piemonte">[9]Piemonte!#REF!</definedName>
    <definedName name="m_puglia" localSheetId="4">[8]Puglia!#REF!</definedName>
    <definedName name="m_puglia" localSheetId="5">[8]Puglia!#REF!</definedName>
    <definedName name="m_puglia" localSheetId="6">[9]Puglia!#REF!</definedName>
    <definedName name="m_puglia">[9]Puglia!#REF!</definedName>
    <definedName name="m_sardegna" localSheetId="4">[8]Sardegna!#REF!</definedName>
    <definedName name="m_sardegna" localSheetId="5">[8]Sardegna!#REF!</definedName>
    <definedName name="m_sardegna" localSheetId="6">[9]Sardegna!#REF!</definedName>
    <definedName name="m_sardegna">[9]Sardegna!#REF!</definedName>
    <definedName name="m_sicilia" localSheetId="4">[8]Sicilia!#REF!</definedName>
    <definedName name="m_sicilia" localSheetId="5">[8]Sicilia!#REF!</definedName>
    <definedName name="m_sicilia" localSheetId="6">[9]Sicilia!#REF!</definedName>
    <definedName name="m_sicilia">[9]Sicilia!#REF!</definedName>
    <definedName name="m_toscana" localSheetId="4">[8]Toscana!#REF!</definedName>
    <definedName name="m_toscana" localSheetId="5">[8]Toscana!#REF!</definedName>
    <definedName name="m_toscana" localSheetId="6">[9]Toscana!#REF!</definedName>
    <definedName name="m_toscana">[9]Toscana!#REF!</definedName>
    <definedName name="m_trentino" localSheetId="4">[8]Trentino!#REF!</definedName>
    <definedName name="m_trentino" localSheetId="5">[8]Trentino!#REF!</definedName>
    <definedName name="m_trentino" localSheetId="6">[9]Trentino!#REF!</definedName>
    <definedName name="m_trentino">[9]Trentino!#REF!</definedName>
    <definedName name="m_trento" localSheetId="4">[8]Trento!#REF!</definedName>
    <definedName name="m_trento" localSheetId="5">[8]Trento!#REF!</definedName>
    <definedName name="m_trento" localSheetId="6">[9]Trento!#REF!</definedName>
    <definedName name="m_trento">[9]Trento!#REF!</definedName>
    <definedName name="m_umbria" localSheetId="4">[8]Umbria!#REF!</definedName>
    <definedName name="m_umbria" localSheetId="5">[8]Umbria!#REF!</definedName>
    <definedName name="m_umbria" localSheetId="6">[9]Umbria!#REF!</definedName>
    <definedName name="m_umbria">[9]Umbria!#REF!</definedName>
    <definedName name="m_valleaosta" localSheetId="4">'[8]Valle d''Aosta'!#REF!</definedName>
    <definedName name="m_valleaosta" localSheetId="5">'[8]Valle d''Aosta'!#REF!</definedName>
    <definedName name="m_valleaosta" localSheetId="6">'[9]Valle d''Aosta'!#REF!</definedName>
    <definedName name="m_valleaosta">'[9]Valle d''Aosta'!#REF!</definedName>
    <definedName name="m_veneto" localSheetId="4">[8]Veneto!#REF!</definedName>
    <definedName name="m_veneto" localSheetId="5">[8]Veneto!#REF!</definedName>
    <definedName name="m_veneto" localSheetId="6">[9]Veneto!#REF!</definedName>
    <definedName name="m_veneto">[9]Veneto!#REF!</definedName>
    <definedName name="PERCENTUALI">#REF!</definedName>
    <definedName name="print" localSheetId="4">#REF!</definedName>
    <definedName name="print" localSheetId="5">#REF!</definedName>
    <definedName name="print" localSheetId="6">#REF!</definedName>
    <definedName name="print">#REF!</definedName>
    <definedName name="Print_Area_MI" localSheetId="6">#REF!</definedName>
    <definedName name="Print_Area_MI">#REF!</definedName>
    <definedName name="PRODOTTI" localSheetId="6">#REF!</definedName>
    <definedName name="PRODOTTI">#REF!</definedName>
    <definedName name="PROVA_12_97">#REF!</definedName>
    <definedName name="q">[8]Puglia!#REF!</definedName>
    <definedName name="Query1">#REF!</definedName>
    <definedName name="Query2">#REF!</definedName>
    <definedName name="qw">[8]Umbria!#REF!</definedName>
    <definedName name="re">[1]Sheet1!$C$4</definedName>
    <definedName name="REGIONI" localSheetId="6">#REF!</definedName>
    <definedName name="REGIONI">#REF!</definedName>
    <definedName name="_xlnm.Recorder">#REF!</definedName>
    <definedName name="s">[1]Sheet1!$C$30</definedName>
    <definedName name="TASSIANNUI">#REF!</definedName>
    <definedName name="TASSITOTALI">#REF!</definedName>
    <definedName name="Tav_1_1_CENTRO">#REF!</definedName>
    <definedName name="Tav_1_1_ITALIA">#REF!</definedName>
    <definedName name="Tav_1_1_MEZZOGIORNO">#REF!</definedName>
    <definedName name="Tav_1_1_NE">#REF!</definedName>
    <definedName name="Tav_1_1_NO">#REF!</definedName>
    <definedName name="Tav_1_1_NORD">#REF!</definedName>
    <definedName name="Tav_2_1_CENTRO">#REF!</definedName>
    <definedName name="Tav_2_1_ITALIA">#REF!</definedName>
    <definedName name="Tav_2_1_MEZZOGIORNO">#REF!</definedName>
    <definedName name="Tav_2_1_NE">#REF!</definedName>
    <definedName name="Tav_2_1_NO">#REF!</definedName>
    <definedName name="Tav_2_1_NORD">#REF!</definedName>
    <definedName name="Tav_3_2_CENTRO">#REF!</definedName>
    <definedName name="Tav_3_2_ITALIA">#REF!</definedName>
    <definedName name="Tav_3_2_MEZZOGIORNO">#REF!</definedName>
    <definedName name="Tav_3_2_NE">#REF!</definedName>
    <definedName name="Tav_3_2_NO">#REF!</definedName>
    <definedName name="Tav_3_2_NORD">#REF!</definedName>
    <definedName name="Tav_3_24_CENTRO">#REF!</definedName>
    <definedName name="Tav_3_24_ITALIA">#REF!</definedName>
    <definedName name="Tav_3_24_MEZZOGIORNO">#REF!</definedName>
    <definedName name="Tav_3_24_NE">#REF!</definedName>
    <definedName name="Tav_3_24_NO">#REF!</definedName>
    <definedName name="Tav_3_24_NORD">#REF!</definedName>
    <definedName name="Tav_3_25_CENTRO">#REF!</definedName>
    <definedName name="Tav_3_25_ITALIA">#REF!</definedName>
    <definedName name="Tav_3_25_MEZZOGIORNO">#REF!</definedName>
    <definedName name="Tav_3_25_NE">#REF!</definedName>
    <definedName name="Tav_3_25_NO">#REF!</definedName>
    <definedName name="Tav_3_25_NORD">#REF!</definedName>
    <definedName name="Tav_3_3_CENTRO">#REF!</definedName>
    <definedName name="Tav_3_3_ITALIA">#REF!</definedName>
    <definedName name="Tav_3_3_MEZZOGIORNO">#REF!</definedName>
    <definedName name="Tav_3_3_NE">#REF!</definedName>
    <definedName name="Tav_3_3_NO">#REF!</definedName>
    <definedName name="Tav_3_3_NORD">#REF!</definedName>
    <definedName name="Tav_3_8_CENTRO">#REF!</definedName>
    <definedName name="Tav_3_8_ITALIA">#REF!</definedName>
    <definedName name="Tav_3_8_MEZZOGIORNO">#REF!</definedName>
    <definedName name="Tav_3_8_NE">#REF!</definedName>
    <definedName name="Tav_3_8_NO">#REF!</definedName>
    <definedName name="Tav_3_8_NORD">#REF!</definedName>
    <definedName name="Tav_4_4_CENTRO">#REF!</definedName>
    <definedName name="Tav_4_4_ITALIA">#REF!</definedName>
    <definedName name="Tav_4_4_MEZZOGIORNO">#REF!</definedName>
    <definedName name="Tav_4_4_NE">#REF!</definedName>
    <definedName name="Tav_4_4_NO">#REF!</definedName>
    <definedName name="Tav_4_4_NORD">#REF!</definedName>
    <definedName name="Tav_4_5_CENTRO">#REF!</definedName>
    <definedName name="Tav_4_5_ITALIA">#REF!</definedName>
    <definedName name="Tav_4_5_MEZZOGIORNO">#REF!</definedName>
    <definedName name="Tav_4_5_NE">#REF!</definedName>
    <definedName name="Tav_4_5_NO">#REF!</definedName>
    <definedName name="Tav_4_5_NORD">#REF!</definedName>
    <definedName name="Tav_4_6_CENTRO">#REF!</definedName>
    <definedName name="Tav_4_6_ITALIA">#REF!</definedName>
    <definedName name="Tav_4_6_MEZZOGIORNO">#REF!</definedName>
    <definedName name="Tav_4_6_NE">#REF!</definedName>
    <definedName name="Tav_4_6_NO">#REF!</definedName>
    <definedName name="Tav_4_6_NORD">#REF!</definedName>
    <definedName name="Totale_Generale">#REF!</definedName>
    <definedName name="VALORI">#REF!</definedName>
    <definedName name="Vista1_C_FINE" hidden="1">10</definedName>
    <definedName name="Vista1_C_INIZIO" hidden="1">1</definedName>
    <definedName name="Vista1_DATASOURCE" hidden="1">"icrf prod"</definedName>
    <definedName name="Vista1_DOMINIO_GENERALE" hidden="1">"MiRAAF"</definedName>
    <definedName name="Vista1_DOMINIO_PARTICOLARE" hidden="1">"ICRF (Access)"</definedName>
    <definedName name="Vista1_NUMERO_COLONNE" hidden="1">10</definedName>
    <definedName name="Vista1_NUMERO_RIGHE" hidden="1">647</definedName>
    <definedName name="Vista1_NumOBJECT_INFO" hidden="1">7</definedName>
    <definedName name="Vista1_NumSQL" hidden="1">2</definedName>
    <definedName name="Vista1_OBJECT_INFO1" hidden="1">"CDG0A000236300E436F64696365207566666963696F07434F445F5546460131010001000000000000000300030051040000040000000100070006000000FFFFFFFF033231340F4E756D65726F2063616D70696F6E65084E554D5F43414D50013001000000000000000000030003005604000004000000010"</definedName>
    <definedName name="Vista1_OBJECT_INFO2" hidden="1">"0070006000000FFFFFFFF03313630095469706F20656E74650B562D564552422D454E54450131010000000000000000000300030034030000040000000100070006000000FFFFFFFF0331353914416E6E6F20646920636F6D70696C617A696F6E650B562D564552422D414E4E4F013001000000010000000"</definedName>
    <definedName name="Vista1_OBJECT_INFO3" hidden="1">"000030003006D0600000400000001000700060000000000000000000000000002393700FFFFFFFF033136311550726F677265737369766F206E656C6C27616E6E6F0C562D564552422D50524F4752013001000000000000000000030003006D060000040000000100070006000000FFFFFFFF033136320C5"</definedName>
    <definedName name="Vista1_OBJECT_INFO4" hidden="1">"469706F2076657262616C650B562D564552422D5449504F0131010000000000000000000300030006040000040000000100070006000000FFFFFFFF0332313521436F646963652070726F646F74746F2028436C61737365207072696D61726961290A434F445F50524F445F3101300100000001000000000"</definedName>
    <definedName name="Vista1_OBJECT_INFO5" hidden="1">"000000000B301000002000000010000000000000000000000000002373000FFFFFFFF033231362A436F646963652070726F646F74746F2028436C61737365207072696D6172696120636F6D706C657461290A434F445F50524F445F320130010001000000000000000000000049020000020000000100000"</definedName>
    <definedName name="Vista1_OBJECT_INFO6" hidden="1">"0FFFFFFFF0332313723436F646963652070726F646F74746F2028436C61737365207365636F6E6461726961290A434F445F50524F445F3301300100010000000000000000000000670200000200000001000000FFFFFFFF033231382C436F646963652070726F646F74746F2028436C61737365207365636"</definedName>
    <definedName name="Vista1_OBJECT_INFO7" hidden="1">"F6E646172696120636F6D706C657461290A434F445F50524F445F3401300100010000000000000000000000FE0100000200000001000000FFFFFFFF00000000064D69524141460D4943524620284163636573732900000100CDG"</definedName>
    <definedName name="Vista1_R_FINE" hidden="1">648</definedName>
    <definedName name="Vista1_R_INIZIO" hidden="1">1</definedName>
    <definedName name="Vista1_SQL1" hidden="1">"SELECT V2_CAMP.V2_C_COD_UFF, V2_CAMP.V2_C_NUM_CAMP, V2_CAMP.V2_C_VERB_ENTE, V2_CAMP.V2_C_VERB_ANNO, V2_CAMP.V2_C_VERB_PROG, V2_CAMP.V2_C_VERB_TIPO, V2_CAMP.V2_C_PROD_CP, V2_CAMP.V2_C_PROD_CPC, V2_CAMP.V2_C_PROD_CS, V2_CAMP.V2_C_PROD_CSP FRO"</definedName>
    <definedName name="Vista1_SQL2" hidden="1">"M V2_CAMP WHERE V2_CAMP.V2_C_VERB_ANNO = 97 AND V2_CAMP.V2_C_PROD_CP = 70  ORDER BY 1 ASC, 8 ASC, 9 ASC, 10 ASC"</definedName>
    <definedName name="ZONEALTIMETRICH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0" i="60" l="1"/>
  <c r="D10" i="60"/>
  <c r="C10" i="60"/>
  <c r="B10" i="60"/>
  <c r="N13" i="59"/>
  <c r="L13" i="59"/>
  <c r="K13" i="59"/>
  <c r="J13" i="59"/>
  <c r="G13" i="59"/>
  <c r="D13" i="59"/>
  <c r="N12" i="59"/>
  <c r="L12" i="59"/>
  <c r="K12" i="59"/>
  <c r="J12" i="59"/>
  <c r="G12" i="59"/>
  <c r="D12" i="59"/>
  <c r="N11" i="59"/>
  <c r="L11" i="59"/>
  <c r="K11" i="59"/>
  <c r="J11" i="59"/>
  <c r="G11" i="59"/>
  <c r="D11" i="59"/>
  <c r="N10" i="59"/>
  <c r="L10" i="59"/>
  <c r="K10" i="59"/>
  <c r="J10" i="59"/>
  <c r="G10" i="59"/>
  <c r="D10" i="59"/>
  <c r="N9" i="59"/>
  <c r="L9" i="59"/>
  <c r="K9" i="59"/>
  <c r="J9" i="59"/>
  <c r="G9" i="59"/>
  <c r="D9" i="59"/>
  <c r="N8" i="59"/>
  <c r="L8" i="59"/>
  <c r="K8" i="59"/>
  <c r="J8" i="59"/>
  <c r="G8" i="59"/>
  <c r="D8" i="59"/>
  <c r="N7" i="59"/>
  <c r="L7" i="59"/>
  <c r="K7" i="59"/>
  <c r="J7" i="59"/>
  <c r="G7" i="59"/>
  <c r="D7" i="59"/>
  <c r="N6" i="59"/>
  <c r="L6" i="59"/>
  <c r="K6" i="59"/>
  <c r="J6" i="59"/>
  <c r="G6" i="59"/>
  <c r="D6" i="59"/>
  <c r="N5" i="59"/>
  <c r="L5" i="59"/>
  <c r="K5" i="59"/>
  <c r="J5" i="59"/>
  <c r="G5" i="59"/>
  <c r="D5" i="59"/>
  <c r="N4" i="59"/>
  <c r="L4" i="59"/>
  <c r="K4" i="59"/>
  <c r="J4" i="59"/>
  <c r="G4" i="59"/>
  <c r="D4" i="59"/>
  <c r="I21" i="57"/>
  <c r="H21" i="57"/>
  <c r="I20" i="57"/>
  <c r="H20" i="57"/>
  <c r="I19" i="57"/>
  <c r="H19" i="57"/>
  <c r="I18" i="57"/>
  <c r="H18" i="57"/>
  <c r="I17" i="57"/>
  <c r="H17" i="57"/>
  <c r="I16" i="57"/>
  <c r="H16" i="57"/>
  <c r="I15" i="57"/>
  <c r="H15" i="57"/>
  <c r="I14" i="57"/>
  <c r="H14" i="57"/>
  <c r="I13" i="57"/>
  <c r="H13" i="57"/>
  <c r="I12" i="57"/>
  <c r="H12" i="57"/>
  <c r="I11" i="57"/>
  <c r="H11" i="57"/>
  <c r="I10" i="57"/>
  <c r="H10" i="57"/>
  <c r="I9" i="57"/>
  <c r="H9" i="57"/>
  <c r="I8" i="57"/>
  <c r="H8" i="57"/>
  <c r="I7" i="57"/>
  <c r="H7" i="57"/>
  <c r="I6" i="57"/>
  <c r="H6" i="57"/>
  <c r="I5" i="57"/>
  <c r="H5" i="57"/>
  <c r="K30" i="56"/>
  <c r="J30" i="56"/>
  <c r="I30" i="56"/>
  <c r="K29" i="56"/>
  <c r="J29" i="56"/>
  <c r="I29" i="56"/>
  <c r="K28" i="56"/>
  <c r="J28" i="56"/>
  <c r="I28" i="56"/>
  <c r="G36" i="55"/>
  <c r="F36" i="55"/>
  <c r="E36" i="55"/>
  <c r="D36" i="55"/>
  <c r="C36" i="55"/>
  <c r="B36" i="55"/>
  <c r="G35" i="55"/>
  <c r="G38" i="55" s="1"/>
  <c r="F35" i="55"/>
  <c r="E35" i="55"/>
  <c r="D35" i="55"/>
  <c r="C35" i="55"/>
  <c r="B35" i="55"/>
  <c r="G34" i="55"/>
  <c r="F34" i="55"/>
  <c r="F38" i="55" s="1"/>
  <c r="E34" i="55"/>
  <c r="E37" i="55" s="1"/>
  <c r="D34" i="55"/>
  <c r="D37" i="55" s="1"/>
  <c r="C34" i="55"/>
  <c r="C38" i="55" s="1"/>
  <c r="B34" i="55"/>
  <c r="G29" i="55"/>
  <c r="F29" i="55"/>
  <c r="E29" i="55"/>
  <c r="D29" i="55"/>
  <c r="C29" i="55"/>
  <c r="B29" i="55"/>
  <c r="I29" i="55" s="1"/>
  <c r="G28" i="55"/>
  <c r="F28" i="55"/>
  <c r="E28" i="55"/>
  <c r="D28" i="55"/>
  <c r="D31" i="55" s="1"/>
  <c r="C28" i="55"/>
  <c r="C31" i="55" s="1"/>
  <c r="B28" i="55"/>
  <c r="G27" i="55"/>
  <c r="F27" i="55"/>
  <c r="F30" i="55" s="1"/>
  <c r="E27" i="55"/>
  <c r="E30" i="55" s="1"/>
  <c r="D27" i="55"/>
  <c r="C27" i="55"/>
  <c r="B27" i="55"/>
  <c r="I27" i="55" s="1"/>
  <c r="G24" i="55"/>
  <c r="F24" i="55"/>
  <c r="E24" i="55"/>
  <c r="D24" i="55"/>
  <c r="C24" i="55"/>
  <c r="B24" i="55"/>
  <c r="G23" i="55"/>
  <c r="F23" i="55"/>
  <c r="E23" i="55"/>
  <c r="D23" i="55"/>
  <c r="C23" i="55"/>
  <c r="B23" i="55"/>
  <c r="I22" i="55"/>
  <c r="H22" i="55"/>
  <c r="I21" i="55"/>
  <c r="H21" i="55"/>
  <c r="I20" i="55"/>
  <c r="H20" i="55"/>
  <c r="G17" i="55"/>
  <c r="F17" i="55"/>
  <c r="E17" i="55"/>
  <c r="D17" i="55"/>
  <c r="C17" i="55"/>
  <c r="B17" i="55"/>
  <c r="G16" i="55"/>
  <c r="F16" i="55"/>
  <c r="E16" i="55"/>
  <c r="D16" i="55"/>
  <c r="C16" i="55"/>
  <c r="B16" i="55"/>
  <c r="I15" i="55"/>
  <c r="H15" i="55"/>
  <c r="I14" i="55"/>
  <c r="H14" i="55"/>
  <c r="I13" i="55"/>
  <c r="H13" i="55"/>
  <c r="G10" i="55"/>
  <c r="F10" i="55"/>
  <c r="E10" i="55"/>
  <c r="D10" i="55"/>
  <c r="C10" i="55"/>
  <c r="B10" i="55"/>
  <c r="G9" i="55"/>
  <c r="F9" i="55"/>
  <c r="E9" i="55"/>
  <c r="D9" i="55"/>
  <c r="C9" i="55"/>
  <c r="B9" i="55"/>
  <c r="I8" i="55"/>
  <c r="H8" i="55"/>
  <c r="I7" i="55"/>
  <c r="H7" i="55"/>
  <c r="I6" i="55"/>
  <c r="H6" i="55"/>
  <c r="A1" i="56"/>
  <c r="A1" i="55"/>
  <c r="H28" i="55" l="1"/>
  <c r="E31" i="55"/>
  <c r="I34" i="55"/>
  <c r="I36" i="55"/>
  <c r="G31" i="55"/>
  <c r="B37" i="55"/>
  <c r="C30" i="55"/>
  <c r="H27" i="55"/>
  <c r="H29" i="55"/>
  <c r="D30" i="55"/>
  <c r="I28" i="55"/>
  <c r="F31" i="55"/>
  <c r="C37" i="55"/>
  <c r="G37" i="55"/>
  <c r="H34" i="55"/>
  <c r="H35" i="55"/>
  <c r="H36" i="55"/>
  <c r="B38" i="55"/>
  <c r="I35" i="55"/>
  <c r="F37" i="55"/>
  <c r="D38" i="55"/>
  <c r="G30" i="55"/>
  <c r="E38" i="55"/>
  <c r="B30" i="55"/>
  <c r="B31" i="55"/>
  <c r="E152" i="54" l="1"/>
  <c r="E151" i="54"/>
  <c r="B159" i="54" s="1"/>
  <c r="E150" i="54"/>
  <c r="D149" i="54"/>
  <c r="C149" i="54"/>
  <c r="B149" i="54"/>
  <c r="E148" i="54"/>
  <c r="E147" i="54"/>
  <c r="D144" i="54"/>
  <c r="C144" i="54"/>
  <c r="B144" i="54"/>
  <c r="F69" i="54"/>
  <c r="F68" i="54"/>
  <c r="C68" i="54"/>
  <c r="F67" i="54"/>
  <c r="C67" i="54"/>
  <c r="F66" i="54"/>
  <c r="F65" i="54"/>
  <c r="C65" i="54"/>
  <c r="F64" i="54"/>
  <c r="C64" i="54"/>
  <c r="G60" i="54"/>
  <c r="G59" i="54"/>
  <c r="F58" i="54"/>
  <c r="E58" i="54"/>
  <c r="E61" i="54" s="1"/>
  <c r="D58" i="54"/>
  <c r="D61" i="54" s="1"/>
  <c r="C58" i="54"/>
  <c r="C61" i="54" s="1"/>
  <c r="G57" i="54"/>
  <c r="G56" i="54"/>
  <c r="F46" i="54"/>
  <c r="F52" i="54" s="1"/>
  <c r="E46" i="54"/>
  <c r="E52" i="54" s="1"/>
  <c r="D46" i="54"/>
  <c r="D52" i="54" s="1"/>
  <c r="C46" i="54"/>
  <c r="C52" i="54" s="1"/>
  <c r="L41" i="54"/>
  <c r="M34" i="54"/>
  <c r="L33" i="54"/>
  <c r="K33" i="54"/>
  <c r="J33" i="54"/>
  <c r="I33" i="54"/>
  <c r="H33" i="54"/>
  <c r="G33" i="54"/>
  <c r="F33" i="54"/>
  <c r="E33" i="54"/>
  <c r="D33" i="54"/>
  <c r="C33" i="54"/>
  <c r="M33" i="54" s="1"/>
  <c r="L28" i="54"/>
  <c r="K28" i="54"/>
  <c r="J28" i="54"/>
  <c r="I28" i="54"/>
  <c r="H28" i="54"/>
  <c r="G28" i="54"/>
  <c r="F28" i="54"/>
  <c r="E28" i="54"/>
  <c r="D28" i="54"/>
  <c r="C28" i="54"/>
  <c r="M27" i="54"/>
  <c r="M26" i="54"/>
  <c r="L25" i="54"/>
  <c r="K25" i="54"/>
  <c r="J25" i="54"/>
  <c r="I25" i="54"/>
  <c r="H25" i="54"/>
  <c r="G25" i="54"/>
  <c r="F25" i="54"/>
  <c r="E25" i="54"/>
  <c r="D25" i="54"/>
  <c r="C25" i="54"/>
  <c r="L22" i="54"/>
  <c r="K22" i="54"/>
  <c r="G40" i="54" s="1"/>
  <c r="G42" i="54" s="1"/>
  <c r="J22" i="54"/>
  <c r="I22" i="54"/>
  <c r="H22" i="54"/>
  <c r="G22" i="54"/>
  <c r="F22" i="54"/>
  <c r="E22" i="54"/>
  <c r="D22" i="54"/>
  <c r="C22" i="54"/>
  <c r="C40" i="54" s="1"/>
  <c r="A1" i="54"/>
  <c r="D40" i="54" l="1"/>
  <c r="F41" i="54"/>
  <c r="F43" i="54" s="1"/>
  <c r="N25" i="54"/>
  <c r="G41" i="54"/>
  <c r="G43" i="54" s="1"/>
  <c r="F40" i="54"/>
  <c r="F42" i="54" s="1"/>
  <c r="B158" i="54"/>
  <c r="B155" i="54"/>
  <c r="E149" i="54"/>
  <c r="B156" i="54"/>
  <c r="E40" i="54"/>
  <c r="E42" i="54" s="1"/>
  <c r="M25" i="54"/>
  <c r="G58" i="54"/>
  <c r="B167" i="54"/>
  <c r="E41" i="54"/>
  <c r="E43" i="54" s="1"/>
  <c r="M28" i="54"/>
  <c r="C66" i="54"/>
  <c r="F61" i="54"/>
  <c r="G61" i="54" s="1"/>
  <c r="B168" i="54"/>
  <c r="B164" i="54"/>
  <c r="B157" i="54"/>
  <c r="C69" i="54"/>
  <c r="E65" i="54" s="1"/>
  <c r="B165" i="54"/>
  <c r="M22" i="54"/>
  <c r="H40" i="54" s="1"/>
  <c r="H42" i="54" s="1"/>
  <c r="B166" i="54" l="1"/>
  <c r="E66" i="54"/>
  <c r="E69" i="54"/>
  <c r="E64" i="54"/>
  <c r="E67" i="54"/>
  <c r="E68" i="54"/>
  <c r="B169" i="54"/>
  <c r="Q16" i="52"/>
  <c r="Q15" i="52"/>
  <c r="L13" i="52"/>
  <c r="L17" i="52" s="1"/>
  <c r="Q12" i="52"/>
  <c r="L11" i="52"/>
  <c r="L10" i="52"/>
  <c r="L9" i="52"/>
  <c r="L8" i="52"/>
  <c r="L7" i="52"/>
  <c r="L6" i="52"/>
  <c r="L5" i="52"/>
  <c r="L4" i="52"/>
  <c r="L3" i="52"/>
  <c r="L2" i="52"/>
  <c r="L1" i="52"/>
  <c r="G19" i="51"/>
  <c r="F19" i="51"/>
  <c r="E19" i="51"/>
  <c r="G17" i="51"/>
  <c r="F17" i="51"/>
  <c r="E17" i="51"/>
  <c r="G16" i="51"/>
  <c r="F16" i="51"/>
  <c r="E16" i="51"/>
  <c r="G15" i="51"/>
  <c r="F15" i="51"/>
  <c r="E15" i="51"/>
  <c r="G14" i="51"/>
  <c r="F14" i="51"/>
  <c r="E14" i="51"/>
  <c r="G13" i="51"/>
  <c r="F13" i="51"/>
  <c r="E13" i="51"/>
  <c r="G11" i="51"/>
  <c r="F11" i="51"/>
  <c r="E11" i="51"/>
  <c r="G10" i="51"/>
  <c r="F10" i="51"/>
  <c r="E10" i="51"/>
  <c r="G9" i="51"/>
  <c r="F9" i="51"/>
  <c r="E9" i="51"/>
  <c r="G8" i="51"/>
  <c r="F8" i="51"/>
  <c r="E8" i="51"/>
  <c r="G7" i="51"/>
  <c r="F7" i="51"/>
  <c r="E7" i="51"/>
  <c r="D26" i="49"/>
  <c r="C26" i="49"/>
  <c r="D25" i="49"/>
  <c r="C25" i="49"/>
  <c r="D23" i="49"/>
  <c r="C23" i="49"/>
  <c r="F23" i="49" s="1"/>
  <c r="D17" i="49"/>
  <c r="D22" i="49" s="1"/>
  <c r="C17" i="49"/>
  <c r="D15" i="49"/>
  <c r="C15" i="49"/>
  <c r="F13" i="49"/>
  <c r="F12" i="49"/>
  <c r="F11" i="49"/>
  <c r="F10" i="49"/>
  <c r="F8" i="49"/>
  <c r="C22" i="49" l="1"/>
  <c r="C21" i="49"/>
  <c r="F26" i="49"/>
  <c r="Q1" i="52"/>
  <c r="F25" i="49"/>
  <c r="F15" i="49"/>
  <c r="Q18" i="52"/>
  <c r="F22" i="49"/>
  <c r="F17" i="49"/>
  <c r="L12" i="52"/>
  <c r="D21" i="49"/>
  <c r="F21" i="49" s="1"/>
  <c r="C24" i="49"/>
  <c r="D24" i="49"/>
  <c r="F24" i="49" l="1"/>
  <c r="X18" i="47"/>
  <c r="T18" i="47"/>
  <c r="P18" i="47"/>
  <c r="L18" i="47"/>
  <c r="H18" i="47"/>
  <c r="D18" i="47"/>
  <c r="AP17" i="47"/>
  <c r="AM17" i="47"/>
  <c r="AJ17" i="47"/>
  <c r="AG17" i="47"/>
  <c r="AD17" i="47"/>
  <c r="AA17" i="47"/>
  <c r="X17" i="47"/>
  <c r="T17" i="47"/>
  <c r="C46" i="47" s="1"/>
  <c r="P17" i="47"/>
  <c r="C45" i="47" s="1"/>
  <c r="L17" i="47"/>
  <c r="C44" i="47" s="1"/>
  <c r="H17" i="47"/>
  <c r="C43" i="47" s="1"/>
  <c r="D17" i="47"/>
  <c r="C42" i="47" s="1"/>
  <c r="X16" i="47"/>
  <c r="T16" i="47"/>
  <c r="P16" i="47"/>
  <c r="L16" i="47"/>
  <c r="H16" i="47"/>
  <c r="D16" i="47"/>
  <c r="X15" i="47"/>
  <c r="T15" i="47"/>
  <c r="P15" i="47"/>
  <c r="L15" i="47"/>
  <c r="H15" i="47"/>
  <c r="D15" i="47"/>
  <c r="X14" i="47"/>
  <c r="T14" i="47"/>
  <c r="P14" i="47"/>
  <c r="L14" i="47"/>
  <c r="H14" i="47"/>
  <c r="D14" i="47"/>
  <c r="X13" i="47"/>
  <c r="T13" i="47"/>
  <c r="P13" i="47"/>
  <c r="L13" i="47"/>
  <c r="H13" i="47"/>
  <c r="D13" i="47"/>
  <c r="X12" i="47"/>
  <c r="T12" i="47"/>
  <c r="P12" i="47"/>
  <c r="L12" i="47"/>
  <c r="H12" i="47"/>
  <c r="D12" i="47"/>
  <c r="X11" i="47"/>
  <c r="T11" i="47"/>
  <c r="P11" i="47"/>
  <c r="L11" i="47"/>
  <c r="H11" i="47"/>
  <c r="D11" i="47"/>
  <c r="X10" i="47"/>
  <c r="T10" i="47"/>
  <c r="P10" i="47"/>
  <c r="L10" i="47"/>
  <c r="H10" i="47"/>
  <c r="D10" i="47"/>
  <c r="X9" i="47"/>
  <c r="T9" i="47"/>
  <c r="P9" i="47"/>
  <c r="L9" i="47"/>
  <c r="H9" i="47"/>
  <c r="D9" i="47"/>
  <c r="X8" i="47"/>
  <c r="T8" i="47"/>
  <c r="P8" i="47"/>
  <c r="L8" i="47"/>
  <c r="H8" i="47"/>
  <c r="D8" i="47"/>
  <c r="X7" i="47"/>
  <c r="T7" i="47"/>
  <c r="P7" i="47"/>
  <c r="L7" i="47"/>
  <c r="H7" i="47"/>
  <c r="D7" i="47"/>
  <c r="X6" i="47"/>
  <c r="T6" i="47"/>
  <c r="P6" i="47"/>
  <c r="L6" i="47"/>
  <c r="H6" i="47"/>
  <c r="D6" i="47"/>
  <c r="D23" i="7" l="1"/>
  <c r="D21" i="7"/>
  <c r="D20" i="7"/>
  <c r="D19" i="7"/>
  <c r="D18" i="7"/>
  <c r="D17" i="7"/>
  <c r="D16" i="7"/>
  <c r="D15" i="7"/>
  <c r="D13" i="7"/>
  <c r="D11" i="7"/>
  <c r="D10" i="7"/>
  <c r="D9" i="7"/>
  <c r="D8" i="7"/>
  <c r="D7" i="7"/>
  <c r="D6" i="7"/>
  <c r="D5" i="7"/>
  <c r="E33" i="6"/>
  <c r="D33" i="6"/>
  <c r="E32" i="6"/>
  <c r="D32" i="6"/>
  <c r="E31" i="6"/>
  <c r="D31" i="6"/>
  <c r="E30" i="6"/>
  <c r="D30" i="6"/>
  <c r="E29" i="6"/>
  <c r="D29" i="6"/>
  <c r="E28" i="6"/>
  <c r="D28" i="6"/>
  <c r="E27" i="6"/>
  <c r="D27" i="6"/>
  <c r="E26" i="6"/>
  <c r="D26" i="6"/>
  <c r="E25" i="6"/>
  <c r="D25" i="6"/>
  <c r="E24" i="6"/>
  <c r="D24" i="6"/>
  <c r="E23" i="6"/>
  <c r="D23" i="6"/>
  <c r="E22" i="6"/>
  <c r="D22" i="6"/>
  <c r="E21" i="6"/>
  <c r="D21" i="6"/>
  <c r="E20" i="6"/>
  <c r="D20" i="6"/>
  <c r="E19" i="6"/>
  <c r="D19" i="6"/>
  <c r="E18" i="6"/>
  <c r="D18" i="6"/>
  <c r="E17" i="6"/>
  <c r="D17" i="6"/>
  <c r="E16" i="6"/>
  <c r="D16" i="6"/>
  <c r="E15" i="6"/>
  <c r="D15" i="6"/>
  <c r="E14" i="6"/>
  <c r="D14" i="6"/>
  <c r="E13" i="6"/>
  <c r="D13" i="6"/>
  <c r="E12" i="6"/>
  <c r="D12" i="6"/>
  <c r="E11" i="6"/>
  <c r="D11" i="6"/>
  <c r="E10" i="6"/>
  <c r="D10" i="6"/>
  <c r="E9" i="6"/>
  <c r="D9" i="6"/>
  <c r="E8" i="6"/>
  <c r="D8" i="6"/>
  <c r="E7" i="6"/>
  <c r="D7" i="6"/>
  <c r="E6" i="6"/>
  <c r="D6" i="6"/>
</calcChain>
</file>

<file path=xl/sharedStrings.xml><?xml version="1.0" encoding="utf-8"?>
<sst xmlns="http://schemas.openxmlformats.org/spreadsheetml/2006/main" count="777" uniqueCount="482">
  <si>
    <t>Tab. 1.1 - Produzione ai prezzi al produttore dell'agricoltura nell'UE-27 per paese</t>
  </si>
  <si>
    <t>(milioni di euro correnti)</t>
  </si>
  <si>
    <t>Var. % 2020/19</t>
  </si>
  <si>
    <t>Quota % 2020 su UE-27</t>
  </si>
  <si>
    <t>Belgio</t>
  </si>
  <si>
    <t>Bulgaria</t>
  </si>
  <si>
    <t>Repubblica Ceca</t>
  </si>
  <si>
    <t>Danimarca</t>
  </si>
  <si>
    <t>Germania</t>
  </si>
  <si>
    <t>Estonia</t>
  </si>
  <si>
    <t>Irlanda</t>
  </si>
  <si>
    <t>Grecia</t>
  </si>
  <si>
    <t>Spagna</t>
  </si>
  <si>
    <t>Francia</t>
  </si>
  <si>
    <t>Croazia</t>
  </si>
  <si>
    <t>Italia</t>
  </si>
  <si>
    <t>Cipro</t>
  </si>
  <si>
    <t>Lettonia</t>
  </si>
  <si>
    <t>Lituania</t>
  </si>
  <si>
    <t>Lussemburgo</t>
  </si>
  <si>
    <t>Ungheria</t>
  </si>
  <si>
    <t>Malta</t>
  </si>
  <si>
    <t>Paesi Bassi</t>
  </si>
  <si>
    <t>Austria</t>
  </si>
  <si>
    <t>Polonia</t>
  </si>
  <si>
    <t>Portogallo</t>
  </si>
  <si>
    <t>Romania</t>
  </si>
  <si>
    <t>Slovenia</t>
  </si>
  <si>
    <t>Slovacchia</t>
  </si>
  <si>
    <t>Finlandia</t>
  </si>
  <si>
    <t>Svezia</t>
  </si>
  <si>
    <t>UE-27</t>
  </si>
  <si>
    <t>Fonte: EUROSTAT.</t>
  </si>
  <si>
    <t>Tab. 1.2 - Numeri indici della produzione agricola ai prezzi di base per principali comparti nell'UE-27 (2010=100)</t>
  </si>
  <si>
    <t>Cereali</t>
  </si>
  <si>
    <t>Semi oleosi</t>
  </si>
  <si>
    <t>Barbabietola da zucchero</t>
  </si>
  <si>
    <t>Ortaggi</t>
  </si>
  <si>
    <t>Patate</t>
  </si>
  <si>
    <t>Frutta</t>
  </si>
  <si>
    <t>Vino</t>
  </si>
  <si>
    <t>Olio d'oliva</t>
  </si>
  <si>
    <t>:</t>
  </si>
  <si>
    <t>Produzione vegetale</t>
  </si>
  <si>
    <t>Bovini</t>
  </si>
  <si>
    <t>Suini</t>
  </si>
  <si>
    <t>Ovicaprini</t>
  </si>
  <si>
    <t>Pollame</t>
  </si>
  <si>
    <t>Latte</t>
  </si>
  <si>
    <t>Uova</t>
  </si>
  <si>
    <t>Produzione animale</t>
  </si>
  <si>
    <t>Produzione dell'agricoltura</t>
  </si>
  <si>
    <t>(valore aggiunto netto al costo dei fattori per ULA)</t>
  </si>
  <si>
    <t>Valore aggiunto ai prezzi reali (milioni di euro costanti 2010=100)</t>
  </si>
  <si>
    <t>ULA (000)</t>
  </si>
  <si>
    <t>var. % 2020/19</t>
  </si>
  <si>
    <t>Tab. 1.4 - L'agricoltura nel sistema economico nazionale</t>
  </si>
  <si>
    <r>
      <t>Peso % dell'agricoltura sul valore aggiunto complessivo</t>
    </r>
    <r>
      <rPr>
        <b/>
        <vertAlign val="superscript"/>
        <sz val="10"/>
        <rFont val="Calibri"/>
        <family val="2"/>
        <scheme val="minor"/>
      </rPr>
      <t>1</t>
    </r>
  </si>
  <si>
    <r>
      <t>Peso % dell'occupazione agricola sul totale</t>
    </r>
    <r>
      <rPr>
        <b/>
        <vertAlign val="superscript"/>
        <sz val="10"/>
        <rFont val="Calibri"/>
        <family val="2"/>
        <scheme val="minor"/>
      </rPr>
      <t>2</t>
    </r>
  </si>
  <si>
    <t>Valore aggiunto al costo dei fattori per unità di lavoro (euro)</t>
  </si>
  <si>
    <t>Totale economia</t>
  </si>
  <si>
    <t xml:space="preserve"> - agricoltura</t>
  </si>
  <si>
    <t xml:space="preserve"> - industrie alimentari delle bevande e del tabacco</t>
  </si>
  <si>
    <r>
      <t xml:space="preserve">Variazione % dell'indice dei prezzi al consumo </t>
    </r>
    <r>
      <rPr>
        <b/>
        <vertAlign val="superscript"/>
        <sz val="10"/>
        <rFont val="Calibri"/>
        <family val="2"/>
        <scheme val="minor"/>
      </rPr>
      <t>3</t>
    </r>
  </si>
  <si>
    <t xml:space="preserve"> - totale (intera collettività nazionale)</t>
  </si>
  <si>
    <t xml:space="preserve"> - beni alimentari e bevande analcoliche</t>
  </si>
  <si>
    <r>
      <t>1</t>
    </r>
    <r>
      <rPr>
        <sz val="10"/>
        <rFont val="Calibri"/>
        <family val="2"/>
        <scheme val="minor"/>
      </rPr>
      <t>Ai prezzi di base (valori correnti)</t>
    </r>
  </si>
  <si>
    <r>
      <t>2</t>
    </r>
    <r>
      <rPr>
        <sz val="10"/>
        <rFont val="Calibri"/>
        <family val="2"/>
        <scheme val="minor"/>
      </rPr>
      <t xml:space="preserve"> In termini di unità di lavoro</t>
    </r>
  </si>
  <si>
    <r>
      <t>3</t>
    </r>
    <r>
      <rPr>
        <sz val="10"/>
        <rFont val="Calibri"/>
        <family val="2"/>
        <scheme val="minor"/>
      </rPr>
      <t xml:space="preserve"> Indice nazionale dei prezzi al consumo, base 2015</t>
    </r>
  </si>
  <si>
    <t>Fonte: ISTAT e Banca d'Italia.</t>
  </si>
  <si>
    <t>(milioni di euro)</t>
  </si>
  <si>
    <t>Valori correnti</t>
  </si>
  <si>
    <t>Valori concatenati (2015)</t>
  </si>
  <si>
    <t>Agricoltura</t>
  </si>
  <si>
    <t xml:space="preserve">Produzione di beni e servizi dell'agricoltura </t>
  </si>
  <si>
    <t>Produzione della branca agricoltura</t>
  </si>
  <si>
    <t>Consumi intermedi (compreso Sifim)</t>
  </si>
  <si>
    <t>Valore aggiunto della branca agricoltura</t>
  </si>
  <si>
    <t>Silvicoltura</t>
  </si>
  <si>
    <t>Produzione di beni e servizi della silvicoltura</t>
  </si>
  <si>
    <t>Produzione della branca silvicoltura</t>
  </si>
  <si>
    <t>Valore aggiunto della branca silvicoltura</t>
  </si>
  <si>
    <t>Pesca</t>
  </si>
  <si>
    <t>Produzione di beni e servizi della pesca</t>
  </si>
  <si>
    <t>Produzione della branca pesca</t>
  </si>
  <si>
    <t>Valore aggiunto della branca pesca</t>
  </si>
  <si>
    <t>Agricoltura, silvicoltura e pesca</t>
  </si>
  <si>
    <t>Produzione della branca agricoltura, silvicoltura e pesca</t>
  </si>
  <si>
    <t>Valore aggiunto della branca agricoltura, silvicoltura e pesca</t>
  </si>
  <si>
    <t xml:space="preserve">      trasformazione del latte, frutta e carne, evidenziata con il segno (+) e sia quella esercitata da altre branche d'attività economiche nell'ambito delle </t>
  </si>
  <si>
    <t xml:space="preserve">      coltivazioni e degli allevamenti (per esempio da imprese commerciali) che vengono evidenziati con il segno (-).</t>
  </si>
  <si>
    <t>Fonte: ISTAT.</t>
  </si>
  <si>
    <t>distribuz. % su tot. branca</t>
  </si>
  <si>
    <t>COLTIVAZIONI AGRICOLE</t>
  </si>
  <si>
    <t>Coltivazioni erbacee</t>
  </si>
  <si>
    <t>Coltivazioni foraggere</t>
  </si>
  <si>
    <t>Coltivazioni legnose</t>
  </si>
  <si>
    <t>ALLEVAMENTI ZOOTECNICI</t>
  </si>
  <si>
    <t>Prodotti zootecnici alimentari</t>
  </si>
  <si>
    <t>Prodotti zootecnici non alimentari</t>
  </si>
  <si>
    <r>
      <t xml:space="preserve">ATTIVITA' DI SUPPORTO ALL'AGRICOLTURA </t>
    </r>
    <r>
      <rPr>
        <vertAlign val="superscript"/>
        <sz val="10"/>
        <rFont val="Calibri"/>
        <family val="2"/>
        <scheme val="minor"/>
      </rPr>
      <t>3</t>
    </r>
  </si>
  <si>
    <t>Produzione di beni e servizi</t>
  </si>
  <si>
    <r>
      <t xml:space="preserve">(+) Attività secondarie </t>
    </r>
    <r>
      <rPr>
        <vertAlign val="superscript"/>
        <sz val="10"/>
        <rFont val="Calibri"/>
        <family val="2"/>
        <scheme val="minor"/>
      </rPr>
      <t>4</t>
    </r>
  </si>
  <si>
    <r>
      <t xml:space="preserve">(-) Attività secondarie </t>
    </r>
    <r>
      <rPr>
        <vertAlign val="superscript"/>
        <sz val="10"/>
        <rFont val="Calibri"/>
        <family val="2"/>
        <scheme val="minor"/>
      </rPr>
      <t>4</t>
    </r>
  </si>
  <si>
    <t>PRODUZIONE DELLA BRANCA AGRICOLTURA</t>
  </si>
  <si>
    <t>CONSUMI INTERMEDI (compreso Sifim)</t>
  </si>
  <si>
    <t>VALORE AGGIUNTO DELLA BRANCA AGRICOLTURA</t>
  </si>
  <si>
    <t xml:space="preserve">       </t>
  </si>
  <si>
    <t>Tab. 1.7 - Deflatori impliciti di prezzo cumulati in agricoltura</t>
  </si>
  <si>
    <t>(N.I. 2015=100)</t>
  </si>
  <si>
    <t>Coltivazioni agricole</t>
  </si>
  <si>
    <t>Allevamenti zootecnici</t>
  </si>
  <si>
    <t>Attivita' di supporto all'agricoltura</t>
  </si>
  <si>
    <t>Consumi intermedi (compreso sifim)</t>
  </si>
  <si>
    <t xml:space="preserve"> - concimi</t>
  </si>
  <si>
    <t xml:space="preserve"> - mangimi</t>
  </si>
  <si>
    <t xml:space="preserve"> - energia motrice</t>
  </si>
  <si>
    <t>Fonte: ISTAT</t>
  </si>
  <si>
    <t>Tab. 1.8- Andamento della ragione di scambio in agricoltura</t>
  </si>
  <si>
    <t>Produzione/Consumi</t>
  </si>
  <si>
    <t>Allevamenti/Mangimi</t>
  </si>
  <si>
    <t>Coltivazioni/Concimi</t>
  </si>
  <si>
    <t>Coltivazioni/Energia</t>
  </si>
  <si>
    <t>Tab. 1.9 - Evoluzione del valore aggiunto al costo dei fattori, dell'occupazione e della produttività dell'industria alimentare, bevande e tabacco</t>
  </si>
  <si>
    <t>Var. % 2020/2019</t>
  </si>
  <si>
    <t>Var.% 2020/2010</t>
  </si>
  <si>
    <t xml:space="preserve"> Valore aggiunto in valori correnti (milioni di euro)</t>
  </si>
  <si>
    <t>Industrie alimentari, delle bevande e del tabacco</t>
  </si>
  <si>
    <t>Manifatturiero</t>
  </si>
  <si>
    <t>Economia</t>
  </si>
  <si>
    <t>%IA/manifatturiero</t>
  </si>
  <si>
    <t xml:space="preserve">- </t>
  </si>
  <si>
    <t>%IA/Tot Economia</t>
  </si>
  <si>
    <t xml:space="preserve"> Valore aggiunto in valori concatenati (milioni di euro, anno di riferimento 2015)</t>
  </si>
  <si>
    <t>%IA/economia</t>
  </si>
  <si>
    <t>Unità di lavoro (migliaia)</t>
  </si>
  <si>
    <t>Produttività (VA valori correnti/Unità di lavoro) (migliaia di euro)</t>
  </si>
  <si>
    <t>Produttività (VA valori costanti/Unità di lavoro) (migliaia di euro)</t>
  </si>
  <si>
    <t>Fonte: elaborazioni su dati ISTAT.</t>
  </si>
  <si>
    <t>2020/2019</t>
  </si>
  <si>
    <t>2019/2018</t>
  </si>
  <si>
    <t>ATTIVITA' MANIFATTURIERE</t>
  </si>
  <si>
    <t>INDUSTRIE ALIMENTARI, DELLE BEVANDE E DEL TABACCO</t>
  </si>
  <si>
    <t>Industrie alimentari</t>
  </si>
  <si>
    <t>Lavorazione e conservazione di carne e derivati</t>
  </si>
  <si>
    <t>Lavorazione e conservazione di pesce, crostacei e molluschi</t>
  </si>
  <si>
    <t>Lavorazione e conservazione di frutta e ortaggi</t>
  </si>
  <si>
    <t>Produzione di oli e grassi vegetali e animali</t>
  </si>
  <si>
    <t>Industria lattiero-casearia</t>
  </si>
  <si>
    <t>Lavorazione di granaglie e prodotti amidacei</t>
  </si>
  <si>
    <t>Produzione di prodotti da forno e farinacei</t>
  </si>
  <si>
    <t>Produzione di altri prodotti alimentari</t>
  </si>
  <si>
    <t>Produzione di prodotti per l'alimentazione degli animali</t>
  </si>
  <si>
    <t>Industria delle bevande</t>
  </si>
  <si>
    <t>Distillazione, rettifica e miscelatura degli alcolici</t>
  </si>
  <si>
    <t>Produzione di vini da uve</t>
  </si>
  <si>
    <t>Produzione di birra</t>
  </si>
  <si>
    <t xml:space="preserve">Bibite analcoliche e  acque minerali </t>
  </si>
  <si>
    <t>Fig. 1.1 - Variazione del valore aggiunto (al costo dei fattori), delle unità di lavoro e della produttività del lavoro nel periodo 2010-2020 (%) (valori costanti)</t>
  </si>
  <si>
    <t>VA</t>
  </si>
  <si>
    <t>Ula</t>
  </si>
  <si>
    <t xml:space="preserve">Produttività </t>
  </si>
  <si>
    <t>Industria alimentare, bevande e tabacco</t>
  </si>
  <si>
    <t>Industria manifatturiera</t>
  </si>
  <si>
    <t>VA (valori costanti)</t>
  </si>
  <si>
    <t>Produttività (valori costanti)</t>
  </si>
  <si>
    <t>2021 (primi 7 mesi)</t>
  </si>
  <si>
    <t>Manif. Totale</t>
  </si>
  <si>
    <t>Manif. Nazionale</t>
  </si>
  <si>
    <t>Manif. Estero</t>
  </si>
  <si>
    <t>Alim. Totale</t>
  </si>
  <si>
    <t>Alim. Nazionale</t>
  </si>
  <si>
    <t>Alim. Estero</t>
  </si>
  <si>
    <t>Fonte: nostre elaborazioni su dati Istat</t>
  </si>
  <si>
    <t>Tab. 1.11 - Le top 10 dell'alimentare italiano</t>
  </si>
  <si>
    <t xml:space="preserve">Fatturato (milioni di euro) </t>
  </si>
  <si>
    <t>Valore aggiunto (milioni di euro)</t>
  </si>
  <si>
    <t>Dipendenti</t>
  </si>
  <si>
    <t>Var. % 2020/219</t>
  </si>
  <si>
    <t>Va/dipendente (migliaia di euro)</t>
  </si>
  <si>
    <t>VA/fatturato (migliaia di euro)</t>
  </si>
  <si>
    <t>Parmalat</t>
  </si>
  <si>
    <t>Barilla Holding</t>
  </si>
  <si>
    <t>Cremonini</t>
  </si>
  <si>
    <t>Veronesi Holding (AIA, Negroni, Aequilibrium)</t>
  </si>
  <si>
    <t>Luigi Lavazza</t>
  </si>
  <si>
    <t>Gruppo Lactalis Italia</t>
  </si>
  <si>
    <t>Gesco Consorzio Cooperativo</t>
  </si>
  <si>
    <t>Ferrero Commerciale Italia</t>
  </si>
  <si>
    <t>Casillo Partecipazioni</t>
  </si>
  <si>
    <t>Nestlè Italiana</t>
  </si>
  <si>
    <t>Fonte: Mediobanca</t>
  </si>
  <si>
    <t>Tab. 1.12 - Fatturato, valore aggiunto e dipendenti nelle società italiane del settore alimentare e delle bevande nel 2020</t>
  </si>
  <si>
    <t>Fatturato</t>
  </si>
  <si>
    <t>Valore aggiunto</t>
  </si>
  <si>
    <t xml:space="preserve">Fatturato all'export </t>
  </si>
  <si>
    <t>Dipendenti  (numero)</t>
  </si>
  <si>
    <t>Valori assoluti (migliaia di euro)</t>
  </si>
  <si>
    <t>Caseario</t>
  </si>
  <si>
    <t>Conserviero</t>
  </si>
  <si>
    <t>Dolciario</t>
  </si>
  <si>
    <t>Alimentari diversi</t>
  </si>
  <si>
    <t>Bevande Alcoliche e analocooliche</t>
  </si>
  <si>
    <t>Totale</t>
  </si>
  <si>
    <t>Variazione % 2020/2019</t>
  </si>
  <si>
    <t>Alimentare a controllo italiano</t>
  </si>
  <si>
    <t>Alimentare italiano a controllo estero</t>
  </si>
  <si>
    <t>Fonte: elaborazioni su dati Mediobanca</t>
  </si>
  <si>
    <t>Tab. 1.13 - Il fatturato della bioeconomia</t>
  </si>
  <si>
    <t>Agricoltura, silvicoltura e pesca </t>
  </si>
  <si>
    <t> 61.089 </t>
  </si>
  <si>
    <t>Alimentare, bevande e tabacco </t>
  </si>
  <si>
    <t> 139.015 </t>
  </si>
  <si>
    <t>Tessile bio-based </t>
  </si>
  <si>
    <t>Legno e prodotti in legno </t>
  </si>
  <si>
    <t> 13.690 </t>
  </si>
  <si>
    <t> 13.568 </t>
  </si>
  <si>
    <t> 12.272 </t>
  </si>
  <si>
    <t>Carta e prodotti in carta </t>
  </si>
  <si>
    <t> 24.116 </t>
  </si>
  <si>
    <t> 23.619 </t>
  </si>
  <si>
    <t> 22.036 </t>
  </si>
  <si>
    <t>Chimica bio-based </t>
  </si>
  <si>
    <t> 5.432 </t>
  </si>
  <si>
    <t> 5.485 </t>
  </si>
  <si>
    <t> 5.040 </t>
  </si>
  <si>
    <t>Farmaceutica bio-based </t>
  </si>
  <si>
    <t>Gomma e plastica bio-based </t>
  </si>
  <si>
    <t>Mobili bio-based </t>
  </si>
  <si>
    <t> 13.972 </t>
  </si>
  <si>
    <t> 14.144 </t>
  </si>
  <si>
    <t> 13.075 </t>
  </si>
  <si>
    <t>Elettricità</t>
  </si>
  <si>
    <t> 3.278 </t>
  </si>
  <si>
    <t> 3.521 </t>
  </si>
  <si>
    <t> 3.528 </t>
  </si>
  <si>
    <t>Biocarburanti </t>
  </si>
  <si>
    <t> 139 </t>
  </si>
  <si>
    <t> 316 </t>
  </si>
  <si>
    <t> nd </t>
  </si>
  <si>
    <t>Gestione e recupero dei rifiuti biodegradabili </t>
  </si>
  <si>
    <t> 8.215 </t>
  </si>
  <si>
    <t> 8.074 </t>
  </si>
  <si>
    <t> 7.430 </t>
  </si>
  <si>
    <t>Bioeconomia </t>
  </si>
  <si>
    <t> 334.553 </t>
  </si>
  <si>
    <t> 339.093 </t>
  </si>
  <si>
    <t> 316.974 </t>
  </si>
  <si>
    <t>Totale economia </t>
  </si>
  <si>
    <t> 3.365.883 </t>
  </si>
  <si>
    <t> 3.401.890 </t>
  </si>
  <si>
    <t> 3.103.261 </t>
  </si>
  <si>
    <t>Peso Bioeconomia su totale economia </t>
  </si>
  <si>
    <t> 9,9 </t>
  </si>
  <si>
    <t> 10,0 </t>
  </si>
  <si>
    <t> 10,2 </t>
  </si>
  <si>
    <t>Fonte: elaborazioni su dati ISTAT e Eurostat, Banca Intesa</t>
  </si>
  <si>
    <t>Tab. 1.14 - Evoluzione dei consumi alimentari in Italia, per categorie (milioni di euro)</t>
  </si>
  <si>
    <t>2015</t>
  </si>
  <si>
    <t>2016</t>
  </si>
  <si>
    <t>2017</t>
  </si>
  <si>
    <t>2018</t>
  </si>
  <si>
    <t>2019</t>
  </si>
  <si>
    <t>valori correnti (milioni di euro)</t>
  </si>
  <si>
    <t>valori concatenati (milioni di euro anno di riferimento 2015)</t>
  </si>
  <si>
    <t>Pane e cereali</t>
  </si>
  <si>
    <t>Carne</t>
  </si>
  <si>
    <t>Pesce e frutti di mare</t>
  </si>
  <si>
    <t>Latte, formaggi e uova</t>
  </si>
  <si>
    <t>Olii e grassi</t>
  </si>
  <si>
    <t>Vegetali</t>
  </si>
  <si>
    <t>Zucchero, marmellata, miele, cioccolato e pasticceria</t>
  </si>
  <si>
    <t>Generi alimentari n.a.c.</t>
  </si>
  <si>
    <t>Caffè, tè e cacao</t>
  </si>
  <si>
    <t>Acque minerali, bevande gassate e succhi</t>
  </si>
  <si>
    <t>Alimentari e bevande non alcoliche</t>
  </si>
  <si>
    <t>Tab. 1.15 - Spesa media mensile familiare per i prodotti alimentari e complessiva, per Circoscrizione (valori stimati in euro)</t>
  </si>
  <si>
    <t>CAPITOLO DI SPESA</t>
  </si>
  <si>
    <t>Nord-ovest</t>
  </si>
  <si>
    <t>Nord-est</t>
  </si>
  <si>
    <t>Centro</t>
  </si>
  <si>
    <t>Sud</t>
  </si>
  <si>
    <t>Isole</t>
  </si>
  <si>
    <t>var% 2020/19</t>
  </si>
  <si>
    <t>Carni</t>
  </si>
  <si>
    <t>Pesci e prodotti ittici</t>
  </si>
  <si>
    <t>Oli e grassi</t>
  </si>
  <si>
    <t>Zucchero, confetture, miele, cioccolato e dolciumi</t>
  </si>
  <si>
    <t>Piatti pronti e altre preparazioni alimentari (prodotti alimentari  n.a.c.*)</t>
  </si>
  <si>
    <t>Acque minerali, bevande analcoliche, succhi di frutta e verdura</t>
  </si>
  <si>
    <t>NO</t>
  </si>
  <si>
    <t>NE</t>
  </si>
  <si>
    <t>C</t>
  </si>
  <si>
    <t>S</t>
  </si>
  <si>
    <t>I</t>
  </si>
  <si>
    <t>IT</t>
  </si>
  <si>
    <t>Spesa media mensile Prodotti alimentari e bevande analcoliche</t>
  </si>
  <si>
    <t>SPESA MEDIA MENSILE</t>
  </si>
  <si>
    <t>Variazione % spesa media mensile per circoscrizione 2020</t>
  </si>
  <si>
    <t>SPESA MEDIA MENSILE DELLE FAMIGLIE PER RIPARTIZIONE GEOGRAFICA. Anni 2020, composizione percentuale per capitolo di spesa rispetto al totale della spesa media mensile(a)</t>
  </si>
  <si>
    <t>(a) La somma dei capitoli di spesa può differire da 100 per via degli arrotondamenti.</t>
  </si>
  <si>
    <t>* Prodotti alimentari non altrove classificati, includono sale, spezie, condimenti e alimenti per bambini.</t>
  </si>
  <si>
    <t>Fonte: Istat</t>
  </si>
  <si>
    <t xml:space="preserve">INDICE DEL FATTURATO DEI SERVIZI PER SEZIONE DI ATTIVITA_ ECONOMICA, II-IV TRIMESTRE 2020 e I-II TRIMESTRE 2021, BASE 2015=100 (INDICI GREZZI) </t>
  </si>
  <si>
    <t>T2-2020</t>
  </si>
  <si>
    <t>T3-2020</t>
  </si>
  <si>
    <t>T4-2020</t>
  </si>
  <si>
    <t>T1-2021</t>
  </si>
  <si>
    <t>T2-2021</t>
  </si>
  <si>
    <t>Fig. 1.5 - Indice del fatturato dei servizi per sezione di attività economica, II-IV timestre 2020 e I-II trimestre 2021, base 2015=100 (indici grezzi)</t>
  </si>
  <si>
    <t>Commercio all'ingrosso, commercio e riparazione di autoveicoli e motocicli</t>
  </si>
  <si>
    <t>Trasporto e magazzinaggio</t>
  </si>
  <si>
    <t>Attività dei servizi di alloggio e di ristorazione</t>
  </si>
  <si>
    <t>Servizi di informazione e comunicazione</t>
  </si>
  <si>
    <t>Altre attività professionali, scientifiche e tecniche</t>
  </si>
  <si>
    <t>Attività dei servizi delle agenzie di viaggio, dei tour operator e servizi di prenotazione e attività connesse</t>
  </si>
  <si>
    <t>Fonte: elaborazioni su dati ISTAT</t>
  </si>
  <si>
    <t>Sorry, the query is too large to fit into the Excel cell. You will not be able to update your table with the .Stat Populator.</t>
  </si>
  <si>
    <t>Fig. 1.6 - Composizione della catena del valore del sistema agroalimentare completo al 2020 e nel triennio 2017-2019</t>
  </si>
  <si>
    <t>Dataset:Risultati economici delle imprese</t>
  </si>
  <si>
    <t>Territorio</t>
  </si>
  <si>
    <t>Seleziona periodo</t>
  </si>
  <si>
    <t>Variabile</t>
  </si>
  <si>
    <t>12110: fatturato (migliaia di euro)</t>
  </si>
  <si>
    <t>12150: valore aggiunto al costo dei fattori (migliaia di euro)</t>
  </si>
  <si>
    <t>fatturato</t>
  </si>
  <si>
    <t>valore aggiuntoi</t>
  </si>
  <si>
    <t>Ateco 2007</t>
  </si>
  <si>
    <t>produzione ai prezzi di base e valore aggiunto al costo dei fattori</t>
  </si>
  <si>
    <t>0010: TOTALE</t>
  </si>
  <si>
    <t/>
  </si>
  <si>
    <t xml:space="preserve">  10: industrie alimentari</t>
  </si>
  <si>
    <t xml:space="preserve">  11: industria delle bevande</t>
  </si>
  <si>
    <t xml:space="preserve">  12: industria del tabacco</t>
  </si>
  <si>
    <t>Alimentari bevande e tabacco</t>
  </si>
  <si>
    <t xml:space="preserve">      4611: intermediari del commercio di materie prime agricole, di animali vivi, di materie prime tessili e di semilavorati</t>
  </si>
  <si>
    <t xml:space="preserve">      4617: intermediari del commercio di prodotti alimentari, bevande e tabacco</t>
  </si>
  <si>
    <t>Intermediazione commercio ingrosso</t>
  </si>
  <si>
    <t xml:space="preserve">    462: commercio all'ingrosso di materie prime agricole e di animali vivi</t>
  </si>
  <si>
    <t xml:space="preserve">    463: commercio all'ingrosso di prodotti alimentari, bevande e prodotti del tabacco</t>
  </si>
  <si>
    <t>Totale commercio ingrosso</t>
  </si>
  <si>
    <t xml:space="preserve">      4711: commercio al dettaglio in esercizi non specializzati con prevalenza di prodotti alimentari e bevande</t>
  </si>
  <si>
    <t xml:space="preserve">    472: commercio al dettaglio di prodotti alimentari, bevande e tabacco in esercizi specializzati</t>
  </si>
  <si>
    <t xml:space="preserve">      4776: commercio al dettaglio di fiori, piante, semi, fertilizzanti, animali domestici e alimenti per animali domestici in esercizi specializzati</t>
  </si>
  <si>
    <t xml:space="preserve">      4781: commercio al dettaglio ambulante di prodotti alimentari e bevande</t>
  </si>
  <si>
    <t>Totale commercio al dettaglio</t>
  </si>
  <si>
    <t xml:space="preserve">  56: attività dei servizi di ristorazione</t>
  </si>
  <si>
    <t>Dati estratti il 17 Nov 2021 13:34 UTC (GMT) da I.Stat</t>
  </si>
  <si>
    <t>Legend:</t>
  </si>
  <si>
    <t>c:</t>
  </si>
  <si>
    <t>dato oscurato per la tutela del segreto statistico</t>
  </si>
  <si>
    <t>Fatturato sistema AA totale</t>
  </si>
  <si>
    <t>Valore aggiunto AA totale</t>
  </si>
  <si>
    <t>Fatturato sistema AA totale (peso su totale economia)</t>
  </si>
  <si>
    <t>Valore aggiunto (al costo dei fattori) sistema AA totale (peso su totale economia)</t>
  </si>
  <si>
    <t>Fatturato sitema agroalimentare completo (migliaia di euro)</t>
  </si>
  <si>
    <t>Totale sistema agroalimentare</t>
  </si>
  <si>
    <t>Intermediazione e commercio ingrosso</t>
  </si>
  <si>
    <t>media 2017-2019</t>
  </si>
  <si>
    <t>Fatturato media 2017-2019 (%)</t>
  </si>
  <si>
    <t>Fatturato 2020 (%)</t>
  </si>
  <si>
    <t>Fatturato - media 2017-2019 (%)</t>
  </si>
  <si>
    <t>Valore aggiunto (al costo dei fattori) - media 2017-2019</t>
  </si>
  <si>
    <t>Alimentari, bevande e tabacco</t>
  </si>
  <si>
    <t>Commercio ingrosso (inclusa intermediazione)</t>
  </si>
  <si>
    <t>Commercio al dettaglio</t>
  </si>
  <si>
    <t>Attività dei servizi di ristorazione</t>
  </si>
  <si>
    <t>Titale sistema agroalimentare completo</t>
  </si>
  <si>
    <t>Fonte: elaborazioni CREA - PB su dati ISTAT</t>
  </si>
  <si>
    <t>Valore aggiunto (milgiaia di euro)</t>
  </si>
  <si>
    <t>Valore Aggiunto media 2017-2019</t>
  </si>
  <si>
    <t>Valore aggiunto /fatturato media 2017-2020</t>
  </si>
  <si>
    <t>Fig. 1.7 - Variazione del fatturato del sistema agroalimentare completo 2020/2019 (%)</t>
  </si>
  <si>
    <t>Tab. 1.16 - Contabilità agro-alimentare nazionale</t>
  </si>
  <si>
    <t xml:space="preserve"> </t>
  </si>
  <si>
    <t>Var. %</t>
  </si>
  <si>
    <t>2020/19</t>
  </si>
  <si>
    <t>milioni di euro correnti</t>
  </si>
  <si>
    <t>(P)</t>
  </si>
  <si>
    <t>Importazioni</t>
  </si>
  <si>
    <t>(I)</t>
  </si>
  <si>
    <t>Peso su importazioni totali di merci (%)</t>
  </si>
  <si>
    <t>Esportazioni</t>
  </si>
  <si>
    <t>(E)</t>
  </si>
  <si>
    <t>Peso su esportazioni totali di merci (%)</t>
  </si>
  <si>
    <t>Saldo</t>
  </si>
  <si>
    <t>(E-I)</t>
  </si>
  <si>
    <t>-</t>
  </si>
  <si>
    <t>Volume di commercio</t>
  </si>
  <si>
    <t>(I+E)</t>
  </si>
  <si>
    <t>Stima consumo interno</t>
  </si>
  <si>
    <t>(C =  P+I-E)</t>
  </si>
  <si>
    <t>indici</t>
  </si>
  <si>
    <t>Grado di autoapprovv. (%)</t>
  </si>
  <si>
    <t>(P/C)</t>
  </si>
  <si>
    <t>Propensione a importare (%)</t>
  </si>
  <si>
    <t>(I/C)</t>
  </si>
  <si>
    <t>Propensione a esportare (%)</t>
  </si>
  <si>
    <t>(E/P)</t>
  </si>
  <si>
    <t>Grado medio di apertura (%)</t>
  </si>
  <si>
    <t>((I+E)/(C+P))</t>
  </si>
  <si>
    <t>Saldo normalizzato (%)</t>
  </si>
  <si>
    <t>((E-I)/(E+I))</t>
  </si>
  <si>
    <t>Grado di copertura commerciale (%)</t>
  </si>
  <si>
    <t>(E/I)</t>
  </si>
  <si>
    <t>Fonte: elaborazioni CREA su dati ISTAT.</t>
  </si>
  <si>
    <t>Area</t>
  </si>
  <si>
    <t>Export</t>
  </si>
  <si>
    <t>Import</t>
  </si>
  <si>
    <t>UE 28</t>
  </si>
  <si>
    <t>Altri Europei
(no Med.)</t>
  </si>
  <si>
    <t>Altri Paesi Europei (no Mediterranei)</t>
  </si>
  <si>
    <t>PTM Europei</t>
  </si>
  <si>
    <t>Paesi Terzi Mediterranei Europei</t>
  </si>
  <si>
    <t>PTM Asiatici</t>
  </si>
  <si>
    <t>Paesi Terzi Mediterranei Asiatici</t>
  </si>
  <si>
    <t>PTM Africani</t>
  </si>
  <si>
    <t>Paesi Terzi Mediterranei Africani</t>
  </si>
  <si>
    <t>Nord America</t>
  </si>
  <si>
    <t>Centro America</t>
  </si>
  <si>
    <t>Sud America</t>
  </si>
  <si>
    <t>Asia (no Med.)</t>
  </si>
  <si>
    <t>Asia (no Mediterranei)</t>
  </si>
  <si>
    <t>Africa (no Med.)</t>
  </si>
  <si>
    <t>Africa (no Mediterranei)</t>
  </si>
  <si>
    <t>Oceania</t>
  </si>
  <si>
    <t>Totali diversi</t>
  </si>
  <si>
    <t>Fig. 1.8 - LE AREE DI SCAMBIO DEI PRODOTTI AGRO-ALIMENTARI - 2020</t>
  </si>
  <si>
    <t>MONDO</t>
  </si>
  <si>
    <t>Milioni di euro</t>
  </si>
  <si>
    <t>Struttura %</t>
  </si>
  <si>
    <t>(valori correnti)</t>
  </si>
  <si>
    <t>import.</t>
  </si>
  <si>
    <t>esport.</t>
  </si>
  <si>
    <t>saldo normal.</t>
  </si>
  <si>
    <t>Prodotti del settore primario per il consumo alimentare diretto</t>
  </si>
  <si>
    <t>Materie prime per l'industria alimentare</t>
  </si>
  <si>
    <t>Prodotti del settore primario reimpiegati</t>
  </si>
  <si>
    <t>Altri prodotti del settore primario</t>
  </si>
  <si>
    <t>Totale prodotti del settore primario</t>
  </si>
  <si>
    <t>Prodotti dell'industria alimentare per il consumo alimentare diretto</t>
  </si>
  <si>
    <t>Prodotti dell'industria alimentare reimpiegati nell'industria alimentare</t>
  </si>
  <si>
    <t>Prodotti dell'industria alimentare per il settore primario</t>
  </si>
  <si>
    <t>Prodotti dell'industria alimentare per usi non alimentari</t>
  </si>
  <si>
    <t>Totale prodotti  dell'industria alimentare e bevande</t>
  </si>
  <si>
    <t>Totale bilancia agro-alimentare</t>
  </si>
  <si>
    <t>Altri prodotti Agro-alimentari</t>
  </si>
  <si>
    <t>Vino confezionato</t>
  </si>
  <si>
    <t>Pasta</t>
  </si>
  <si>
    <t>Frutta fresca</t>
  </si>
  <si>
    <t>Prodotti da forno</t>
  </si>
  <si>
    <t>Pomodoro trasformato</t>
  </si>
  <si>
    <t>Formaggi</t>
  </si>
  <si>
    <t>Prod. dolc. a base di cacao</t>
  </si>
  <si>
    <t>Prodotti dolc. a base di cacao</t>
  </si>
  <si>
    <t>Salumi</t>
  </si>
  <si>
    <t>Olio di oliva</t>
  </si>
  <si>
    <t>Caffè</t>
  </si>
  <si>
    <t>Altri prodotti del Made in Italy</t>
  </si>
  <si>
    <r>
      <rPr>
        <vertAlign val="superscript"/>
        <sz val="10"/>
        <color theme="1"/>
        <rFont val="Calibri"/>
        <family val="2"/>
        <scheme val="minor"/>
      </rPr>
      <t>1</t>
    </r>
    <r>
      <rPr>
        <sz val="10"/>
        <color theme="1"/>
        <rFont val="Calibri"/>
        <family val="2"/>
        <scheme val="minor"/>
      </rPr>
      <t xml:space="preserve"> Il valore percentuale si riferisce al peso del comparto sul totale delle esportazioni agro-alimentari del Made in Italy.</t>
    </r>
  </si>
  <si>
    <t>f6</t>
  </si>
  <si>
    <r>
      <t xml:space="preserve">Tab. 1.17 - </t>
    </r>
    <r>
      <rPr>
        <i/>
        <sz val="10"/>
        <rFont val="Calibri"/>
        <family val="2"/>
        <scheme val="minor"/>
      </rPr>
      <t xml:space="preserve">Bilancia agro-alimentare per origine e destinazione: struttura per comparti </t>
    </r>
    <r>
      <rPr>
        <sz val="10"/>
        <rFont val="Calibri"/>
        <family val="2"/>
        <scheme val="minor"/>
      </rPr>
      <t>-</t>
    </r>
    <r>
      <rPr>
        <i/>
        <sz val="10"/>
        <rFont val="Calibri"/>
        <family val="2"/>
        <scheme val="minor"/>
      </rPr>
      <t xml:space="preserve"> 2020</t>
    </r>
  </si>
  <si>
    <r>
      <t>Totale produzione agro-alimentare</t>
    </r>
    <r>
      <rPr>
        <vertAlign val="superscript"/>
        <sz val="10"/>
        <rFont val="Calibri"/>
        <family val="2"/>
        <scheme val="minor"/>
      </rPr>
      <t>1</t>
    </r>
    <r>
      <rPr>
        <sz val="10"/>
        <rFont val="Calibri"/>
        <family val="2"/>
        <scheme val="minor"/>
      </rPr>
      <t xml:space="preserve"> </t>
    </r>
  </si>
  <si>
    <r>
      <t>1</t>
    </r>
    <r>
      <rPr>
        <sz val="10"/>
        <rFont val="Calibri"/>
        <family val="2"/>
        <scheme val="minor"/>
      </rPr>
      <t xml:space="preserve"> A prezzi di base.</t>
    </r>
  </si>
  <si>
    <r>
      <t>Fig. 1.2 - Indice del fatturato dell'industria alimentare e manifatturiera (2015=100) (</t>
    </r>
    <r>
      <rPr>
        <i/>
        <sz val="10"/>
        <rFont val="Calibri"/>
        <family val="2"/>
        <scheme val="minor"/>
      </rPr>
      <t>dati corretti per effetto del calendario</t>
    </r>
    <r>
      <rPr>
        <sz val="10"/>
        <rFont val="Calibri"/>
        <family val="2"/>
        <scheme val="minor"/>
      </rPr>
      <t>)</t>
    </r>
  </si>
  <si>
    <r>
      <rPr>
        <i/>
        <vertAlign val="superscript"/>
        <sz val="10"/>
        <rFont val="Calibri"/>
        <family val="2"/>
        <scheme val="minor"/>
      </rPr>
      <t>1</t>
    </r>
    <r>
      <rPr>
        <i/>
        <sz val="10"/>
        <rFont val="Calibri"/>
        <family val="2"/>
        <scheme val="minor"/>
      </rPr>
      <t xml:space="preserve"> Dati corretti per effetti di calendario</t>
    </r>
  </si>
  <si>
    <r>
      <t>Tab. 1.6 - Produzione e valore aggiunto ai prezzi di base dell'agricoltura in Italia, per principali comparti</t>
    </r>
    <r>
      <rPr>
        <vertAlign val="superscript"/>
        <sz val="10"/>
        <rFont val="Calibri"/>
        <family val="2"/>
        <scheme val="minor"/>
      </rPr>
      <t>1</t>
    </r>
  </si>
  <si>
    <r>
      <t>Valori concatenati</t>
    </r>
    <r>
      <rPr>
        <vertAlign val="superscript"/>
        <sz val="10"/>
        <rFont val="Calibri"/>
        <family val="2"/>
        <scheme val="minor"/>
      </rPr>
      <t xml:space="preserve">2 </t>
    </r>
    <r>
      <rPr>
        <sz val="10"/>
        <rFont val="Calibri"/>
        <family val="2"/>
        <scheme val="minor"/>
      </rPr>
      <t>(2015)</t>
    </r>
  </si>
  <si>
    <r>
      <t>1</t>
    </r>
    <r>
      <rPr>
        <sz val="10"/>
        <rFont val="Calibri"/>
        <family val="2"/>
        <scheme val="minor"/>
      </rPr>
      <t xml:space="preserve"> Per i valori regionali, cfr. Appendice statistica.</t>
    </r>
  </si>
  <si>
    <r>
      <t>2</t>
    </r>
    <r>
      <rPr>
        <sz val="10"/>
        <rFont val="Calibri"/>
        <family val="2"/>
        <scheme val="minor"/>
      </rPr>
      <t xml:space="preserve"> L'utilizzo degli indici a catena comporta la perdita di additività delle componenti concatenate espresse in termini monetari. -infatti, la somma dei valori concatenati delle componenti di un aggregato non è uguale al valore concatenato dell'aggregato stesso. Il concatenamento attraverso gli indici di tipo Laspeyres garantisce tuttavia la proprietà di additività per l'anno di riferimento e per l'anno seguente.</t>
    </r>
  </si>
  <si>
    <r>
      <t>2</t>
    </r>
    <r>
      <rPr>
        <sz val="10"/>
        <rFont val="Calibri"/>
        <family val="2"/>
        <scheme val="minor"/>
      </rPr>
      <t xml:space="preserve"> Con l'adozione dell' Ateco 2007 derivata dalla Nace Rev.2, la dizione delle Attività dei servizi connessi prende la denominazione di Attività di supporto all'agricoltura e attività successive alla raccolta.</t>
    </r>
  </si>
  <si>
    <r>
      <t>4</t>
    </r>
    <r>
      <rPr>
        <sz val="10"/>
        <rFont val="Calibri"/>
        <family val="2"/>
        <scheme val="minor"/>
      </rPr>
      <t xml:space="preserve"> Per attività secondaria va intesa sia quella effettuata nell'ambito della branca di attività agricola e quindi non separabile, vale a dire agriturismo, trasformazione del latte,frutta e carne, evidenziata con il segno (+) e sia quella esercitata da altre branche d'attività economiche nell'ambito delle coltivazioni e degli allevamenti (per esempio da imprese commerciali) che vengono evidenziati con il segno (-).</t>
    </r>
  </si>
  <si>
    <r>
      <t>Tab. 1.5 - Produzione e valore aggiunto ai prezzi di base dell'agricoltura, silvicoltura e pesca  in Italia, per principali comparti</t>
    </r>
    <r>
      <rPr>
        <vertAlign val="superscript"/>
        <sz val="10"/>
        <rFont val="Calibri"/>
        <family val="2"/>
        <scheme val="minor"/>
      </rPr>
      <t>1</t>
    </r>
  </si>
  <si>
    <r>
      <t xml:space="preserve">(+) Attività secondarie </t>
    </r>
    <r>
      <rPr>
        <vertAlign val="superscript"/>
        <sz val="10"/>
        <rFont val="Calibri"/>
        <family val="2"/>
        <scheme val="minor"/>
      </rPr>
      <t>2</t>
    </r>
  </si>
  <si>
    <r>
      <t xml:space="preserve">(-) Attività secondarie </t>
    </r>
    <r>
      <rPr>
        <vertAlign val="superscript"/>
        <sz val="10"/>
        <rFont val="Calibri"/>
        <family val="2"/>
        <scheme val="minor"/>
      </rPr>
      <t>2</t>
    </r>
  </si>
  <si>
    <r>
      <t>2</t>
    </r>
    <r>
      <rPr>
        <sz val="10"/>
        <rFont val="Calibri"/>
        <family val="2"/>
        <scheme val="minor"/>
      </rPr>
      <t xml:space="preserve"> Per attività secondaria va intesa sia quella effettuata nell'ambito della branca di attività agricola e quindi non separabile, vale a dire agriturismo, </t>
    </r>
  </si>
  <si>
    <r>
      <t>Tab. 1.3 - Valore aggiunto netto reale</t>
    </r>
    <r>
      <rPr>
        <i/>
        <vertAlign val="superscript"/>
        <sz val="10"/>
        <rFont val="Calibri"/>
        <family val="2"/>
        <scheme val="minor"/>
      </rPr>
      <t>1</t>
    </r>
    <r>
      <rPr>
        <i/>
        <sz val="10"/>
        <rFont val="Calibri"/>
        <family val="2"/>
        <scheme val="minor"/>
      </rPr>
      <t xml:space="preserve"> dell'agricoltura ai prezzi di base, unità lavoro e indice del reddito reale agricolo per unità di lavoro nell'UE-27</t>
    </r>
  </si>
  <si>
    <r>
      <t>Indicatore A</t>
    </r>
    <r>
      <rPr>
        <vertAlign val="superscript"/>
        <sz val="10"/>
        <rFont val="Calibri"/>
        <family val="2"/>
        <scheme val="minor"/>
      </rPr>
      <t>2</t>
    </r>
  </si>
  <si>
    <r>
      <rPr>
        <vertAlign val="superscript"/>
        <sz val="10"/>
        <rFont val="Calibri"/>
        <family val="2"/>
        <scheme val="minor"/>
      </rPr>
      <t>1</t>
    </r>
    <r>
      <rPr>
        <sz val="10"/>
        <rFont val="Calibri"/>
        <family val="2"/>
        <scheme val="minor"/>
      </rPr>
      <t>Valore aggiunto netto è dato dalla differenza tra: valore della produzione - (consumi intermedi + ammortamento).</t>
    </r>
  </si>
  <si>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 xml:space="preserve"> 2010 = 100.</t>
    </r>
  </si>
  <si>
    <r>
      <t xml:space="preserve">Fig 1.9 - Struttura delle esportazioni di prodotti agro-alimentari del Made in Italy - 2020 </t>
    </r>
    <r>
      <rPr>
        <vertAlign val="superscript"/>
        <sz val="10"/>
        <color theme="1"/>
        <rFont val="Calibri"/>
        <family val="2"/>
        <scheme val="minor"/>
      </rPr>
      <t>1</t>
    </r>
  </si>
  <si>
    <r>
      <t xml:space="preserve">Tab. 1.10 - Indice della produzione industriale </t>
    </r>
    <r>
      <rPr>
        <vertAlign val="superscript"/>
        <sz val="10"/>
        <color theme="1"/>
        <rFont val="Calibri"/>
        <family val="2"/>
        <scheme val="minor"/>
      </rPr>
      <t>1</t>
    </r>
    <r>
      <rPr>
        <sz val="10"/>
        <color theme="1"/>
        <rFont val="Calibri"/>
        <family val="2"/>
        <scheme val="minor"/>
      </rPr>
      <t xml:space="preserve"> (2015=100)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</si>
</sst>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-* #,##0.00_-;\-* #,##0.00_-;_-* &quot;-&quot;??_-;_-@_-"/>
    <numFmt numFmtId="164" formatCode="_-* #,##0.00\ _€_-;\-* #,##0.00\ _€_-;_-* &quot;-&quot;??\ _€_-;_-@_-"/>
    <numFmt numFmtId="165" formatCode="#,##0.0_ ;\-#,##0.0\ "/>
    <numFmt numFmtId="166" formatCode="0.0"/>
    <numFmt numFmtId="167" formatCode="_(* #,##0.00_);_(* \(#,##0.00\);_(* &quot;-&quot;??_);_(@_)"/>
    <numFmt numFmtId="168" formatCode="#,##0.0"/>
    <numFmt numFmtId="169" formatCode="_-* #,##0.0_-;\-* #,##0.0_-;_-* &quot;-&quot;??_-;_-@_-"/>
    <numFmt numFmtId="170" formatCode="#,##0;\-\ #,##0;_-\ &quot;- &quot;"/>
    <numFmt numFmtId="171" formatCode="* #,##0;\-\ #,##0;_*\ &quot;-&quot;;"/>
    <numFmt numFmtId="172" formatCode="#,##0_ ;\-#,##0\ "/>
    <numFmt numFmtId="173" formatCode="_-* #,##0_-;\-* #,##0_-;_-* &quot;-&quot;??_-;_-@_-"/>
  </numFmts>
  <fonts count="37" x14ac:knownFonts="1">
    <font>
      <sz val="11"/>
      <name val="Arial"/>
      <charset val="238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Arial"/>
      <charset val="238"/>
    </font>
    <font>
      <sz val="10"/>
      <name val="Arial"/>
      <family val="2"/>
    </font>
    <font>
      <sz val="11"/>
      <name val="Arial"/>
      <family val="2"/>
    </font>
    <font>
      <sz val="12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0"/>
      <name val="Calibri"/>
      <family val="2"/>
      <scheme val="minor"/>
    </font>
    <font>
      <b/>
      <vertAlign val="superscript"/>
      <sz val="10"/>
      <name val="Calibri"/>
      <family val="2"/>
      <scheme val="minor"/>
    </font>
    <font>
      <i/>
      <sz val="10"/>
      <name val="Calibri"/>
      <family val="2"/>
      <scheme val="minor"/>
    </font>
    <font>
      <vertAlign val="superscript"/>
      <sz val="10"/>
      <name val="Calibri"/>
      <family val="2"/>
      <scheme val="minor"/>
    </font>
    <font>
      <sz val="10"/>
      <name val="Arial Narrow"/>
      <family val="2"/>
    </font>
    <font>
      <sz val="11"/>
      <color indexed="8"/>
      <name val="Calibri"/>
      <family val="2"/>
    </font>
    <font>
      <sz val="11"/>
      <color indexed="8"/>
      <name val="Calibri"/>
      <family val="2"/>
      <scheme val="minor"/>
    </font>
    <font>
      <sz val="10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i/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i/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i/>
      <sz val="10"/>
      <color rgb="FF000000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i/>
      <vertAlign val="superscript"/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u/>
      <sz val="10"/>
      <color indexed="18"/>
      <name val="Calibri"/>
      <family val="2"/>
      <scheme val="minor"/>
    </font>
    <font>
      <b/>
      <sz val="10"/>
      <color indexed="9"/>
      <name val="Calibri"/>
      <family val="2"/>
      <scheme val="minor"/>
    </font>
    <font>
      <sz val="10"/>
      <color indexed="9"/>
      <name val="Calibri"/>
      <family val="2"/>
      <scheme val="minor"/>
    </font>
    <font>
      <u/>
      <sz val="10"/>
      <color indexed="9"/>
      <name val="Calibri"/>
      <family val="2"/>
      <scheme val="minor"/>
    </font>
    <font>
      <b/>
      <sz val="10"/>
      <color indexed="10"/>
      <name val="Calibri"/>
      <family val="2"/>
      <scheme val="minor"/>
    </font>
    <font>
      <u/>
      <sz val="1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2973BD"/>
        <bgColor indexed="64"/>
      </patternFill>
    </fill>
    <fill>
      <patternFill patternType="solid">
        <fgColor rgb="FF00A1E3"/>
        <bgColor indexed="64"/>
      </patternFill>
    </fill>
    <fill>
      <patternFill patternType="solid">
        <fgColor rgb="FFC4D8ED"/>
        <bgColor indexed="64"/>
      </patternFill>
    </fill>
    <fill>
      <patternFill patternType="mediumGray">
        <fgColor rgb="FFC0C0C0"/>
        <bgColor rgb="FFFFFFFF"/>
      </patternFill>
    </fill>
    <fill>
      <patternFill patternType="solid">
        <fgColor indexed="22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FF000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/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/>
      <diagonal/>
    </border>
    <border>
      <left style="thin">
        <color rgb="FFC0C0C0"/>
      </left>
      <right/>
      <top style="thin">
        <color rgb="FFC0C0C0"/>
      </top>
      <bottom style="thin">
        <color indexed="64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hair">
        <color rgb="FFFFFFCC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indexed="64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theme="4" tint="0.39997558519241921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/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indexed="64"/>
      </bottom>
      <diagonal/>
    </border>
    <border>
      <left/>
      <right/>
      <top/>
      <bottom style="thin">
        <color rgb="FFC0C0C0"/>
      </bottom>
      <diagonal/>
    </border>
    <border>
      <left/>
      <right style="thin">
        <color rgb="FFC0C0C0"/>
      </right>
      <top/>
      <bottom style="thin">
        <color rgb="FFC0C0C0"/>
      </bottom>
      <diagonal/>
    </border>
    <border>
      <left style="thin">
        <color rgb="FFC0C0C0"/>
      </left>
      <right style="thin">
        <color rgb="FFC0C0C0"/>
      </right>
      <top/>
      <bottom style="thin">
        <color indexed="64"/>
      </bottom>
      <diagonal/>
    </border>
    <border>
      <left/>
      <right style="thin">
        <color rgb="FFC0C0C0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</borders>
  <cellStyleXfs count="21">
    <xf numFmtId="0" fontId="0" fillId="0" borderId="0"/>
    <xf numFmtId="0" fontId="5" fillId="0" borderId="0"/>
    <xf numFmtId="0" fontId="6" fillId="0" borderId="0"/>
    <xf numFmtId="164" fontId="4" fillId="0" borderId="0" applyFont="0" applyFill="0" applyBorder="0" applyAlignment="0" applyProtection="0"/>
    <xf numFmtId="0" fontId="5" fillId="0" borderId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/>
    <xf numFmtId="164" fontId="3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7" fillId="0" borderId="0"/>
    <xf numFmtId="170" fontId="5" fillId="0" borderId="0" applyFont="0" applyFill="0" applyBorder="0" applyAlignment="0" applyProtection="0"/>
    <xf numFmtId="0" fontId="2" fillId="0" borderId="0"/>
    <xf numFmtId="171" fontId="15" fillId="0" borderId="0"/>
    <xf numFmtId="0" fontId="16" fillId="0" borderId="0"/>
    <xf numFmtId="0" fontId="5" fillId="0" borderId="0"/>
    <xf numFmtId="43" fontId="2" fillId="0" borderId="0" applyFont="0" applyFill="0" applyBorder="0" applyAlignment="0" applyProtection="0"/>
    <xf numFmtId="0" fontId="17" fillId="0" borderId="0"/>
    <xf numFmtId="0" fontId="1" fillId="0" borderId="0"/>
    <xf numFmtId="43" fontId="4" fillId="0" borderId="0" applyFont="0" applyFill="0" applyBorder="0" applyAlignment="0" applyProtection="0"/>
  </cellStyleXfs>
  <cellXfs count="317">
    <xf numFmtId="0" fontId="0" fillId="0" borderId="0" xfId="0"/>
    <xf numFmtId="0" fontId="8" fillId="0" borderId="0" xfId="4" applyFont="1"/>
    <xf numFmtId="0" fontId="9" fillId="0" borderId="0" xfId="4" applyFont="1"/>
    <xf numFmtId="0" fontId="8" fillId="0" borderId="1" xfId="4" applyFont="1" applyBorder="1"/>
    <xf numFmtId="0" fontId="10" fillId="0" borderId="0" xfId="4" applyFont="1"/>
    <xf numFmtId="0" fontId="8" fillId="0" borderId="2" xfId="4" applyFont="1" applyBorder="1"/>
    <xf numFmtId="0" fontId="11" fillId="0" borderId="0" xfId="4" applyFont="1" applyAlignment="1">
      <alignment horizontal="left"/>
    </xf>
    <xf numFmtId="168" fontId="13" fillId="0" borderId="0" xfId="4" applyNumberFormat="1" applyFont="1"/>
    <xf numFmtId="170" fontId="8" fillId="0" borderId="0" xfId="12" applyFont="1" applyFill="1" applyBorder="1" applyAlignment="1">
      <alignment horizontal="left" wrapText="1"/>
    </xf>
    <xf numFmtId="3" fontId="8" fillId="0" borderId="0" xfId="4" applyNumberFormat="1" applyFont="1"/>
    <xf numFmtId="3" fontId="13" fillId="0" borderId="0" xfId="4" applyNumberFormat="1" applyFont="1"/>
    <xf numFmtId="166" fontId="8" fillId="0" borderId="0" xfId="4" applyNumberFormat="1" applyFont="1"/>
    <xf numFmtId="0" fontId="8" fillId="0" borderId="0" xfId="4" applyFont="1" applyAlignment="1">
      <alignment horizontal="left"/>
    </xf>
    <xf numFmtId="0" fontId="13" fillId="0" borderId="0" xfId="4" applyFont="1" applyAlignment="1">
      <alignment horizontal="right"/>
    </xf>
    <xf numFmtId="166" fontId="13" fillId="0" borderId="0" xfId="4" applyNumberFormat="1" applyFont="1"/>
    <xf numFmtId="0" fontId="13" fillId="0" borderId="0" xfId="4" applyFont="1"/>
    <xf numFmtId="0" fontId="9" fillId="0" borderId="1" xfId="4" applyFont="1" applyBorder="1"/>
    <xf numFmtId="0" fontId="14" fillId="0" borderId="0" xfId="4" applyFont="1"/>
    <xf numFmtId="0" fontId="11" fillId="0" borderId="0" xfId="4" applyFont="1"/>
    <xf numFmtId="0" fontId="18" fillId="0" borderId="0" xfId="13" applyFont="1"/>
    <xf numFmtId="0" fontId="13" fillId="0" borderId="0" xfId="1" applyFont="1"/>
    <xf numFmtId="0" fontId="8" fillId="0" borderId="0" xfId="1" applyFont="1"/>
    <xf numFmtId="0" fontId="8" fillId="0" borderId="0" xfId="2" applyFont="1"/>
    <xf numFmtId="0" fontId="8" fillId="0" borderId="1" xfId="1" applyFont="1" applyBorder="1"/>
    <xf numFmtId="0" fontId="8" fillId="0" borderId="1" xfId="1" applyFont="1" applyBorder="1" applyAlignment="1">
      <alignment horizontal="right"/>
    </xf>
    <xf numFmtId="0" fontId="8" fillId="0" borderId="2" xfId="1" applyFont="1" applyBorder="1"/>
    <xf numFmtId="0" fontId="8" fillId="0" borderId="2" xfId="1" applyFont="1" applyBorder="1" applyAlignment="1">
      <alignment horizontal="center"/>
    </xf>
    <xf numFmtId="0" fontId="8" fillId="0" borderId="2" xfId="1" applyFont="1" applyBorder="1" applyAlignment="1">
      <alignment horizontal="center" wrapText="1"/>
    </xf>
    <xf numFmtId="0" fontId="8" fillId="0" borderId="0" xfId="1" applyFont="1" applyAlignment="1">
      <alignment horizontal="center" wrapText="1"/>
    </xf>
    <xf numFmtId="169" fontId="8" fillId="0" borderId="0" xfId="20" applyNumberFormat="1" applyFont="1"/>
    <xf numFmtId="166" fontId="13" fillId="0" borderId="0" xfId="2" applyNumberFormat="1" applyFont="1"/>
    <xf numFmtId="0" fontId="11" fillId="0" borderId="0" xfId="1" applyFont="1"/>
    <xf numFmtId="169" fontId="11" fillId="0" borderId="0" xfId="20" applyNumberFormat="1" applyFont="1"/>
    <xf numFmtId="166" fontId="20" fillId="0" borderId="0" xfId="2" applyNumberFormat="1" applyFont="1"/>
    <xf numFmtId="0" fontId="11" fillId="0" borderId="0" xfId="2" applyFont="1"/>
    <xf numFmtId="0" fontId="8" fillId="0" borderId="1" xfId="2" applyFont="1" applyBorder="1"/>
    <xf numFmtId="0" fontId="21" fillId="0" borderId="0" xfId="13" applyFont="1" applyAlignment="1">
      <alignment vertical="center"/>
    </xf>
    <xf numFmtId="4" fontId="21" fillId="0" borderId="0" xfId="13" applyNumberFormat="1" applyFont="1" applyAlignment="1">
      <alignment vertical="center"/>
    </xf>
    <xf numFmtId="0" fontId="8" fillId="0" borderId="0" xfId="4" applyFont="1" applyAlignment="1">
      <alignment horizontal="left" vertical="center"/>
    </xf>
    <xf numFmtId="168" fontId="8" fillId="0" borderId="0" xfId="4" applyNumberFormat="1" applyFont="1" applyAlignment="1">
      <alignment horizontal="centerContinuous" vertical="center"/>
    </xf>
    <xf numFmtId="0" fontId="8" fillId="0" borderId="0" xfId="4" applyFont="1" applyAlignment="1">
      <alignment horizontal="centerContinuous" vertical="center"/>
    </xf>
    <xf numFmtId="0" fontId="8" fillId="0" borderId="0" xfId="4" applyFont="1" applyAlignment="1">
      <alignment vertical="center"/>
    </xf>
    <xf numFmtId="0" fontId="8" fillId="0" borderId="1" xfId="4" applyFont="1" applyBorder="1" applyAlignment="1">
      <alignment horizontal="left" vertical="center"/>
    </xf>
    <xf numFmtId="168" fontId="8" fillId="0" borderId="1" xfId="4" applyNumberFormat="1" applyFont="1" applyBorder="1" applyAlignment="1">
      <alignment vertical="center"/>
    </xf>
    <xf numFmtId="0" fontId="8" fillId="0" borderId="1" xfId="4" applyFont="1" applyBorder="1" applyAlignment="1">
      <alignment vertical="center"/>
    </xf>
    <xf numFmtId="168" fontId="8" fillId="0" borderId="0" xfId="4" applyNumberFormat="1" applyFont="1"/>
    <xf numFmtId="0" fontId="8" fillId="0" borderId="0" xfId="4" applyFont="1" applyAlignment="1">
      <alignment horizontal="centerContinuous"/>
    </xf>
    <xf numFmtId="168" fontId="8" fillId="0" borderId="1" xfId="4" applyNumberFormat="1" applyFont="1" applyBorder="1" applyAlignment="1">
      <alignment horizontal="centerContinuous"/>
    </xf>
    <xf numFmtId="0" fontId="8" fillId="0" borderId="1" xfId="4" applyFont="1" applyBorder="1" applyAlignment="1">
      <alignment horizontal="centerContinuous"/>
    </xf>
    <xf numFmtId="168" fontId="8" fillId="0" borderId="1" xfId="4" applyNumberFormat="1" applyFont="1" applyBorder="1" applyAlignment="1">
      <alignment horizontal="center"/>
    </xf>
    <xf numFmtId="0" fontId="8" fillId="0" borderId="1" xfId="4" applyFont="1" applyBorder="1" applyAlignment="1">
      <alignment horizontal="center" wrapText="1"/>
    </xf>
    <xf numFmtId="0" fontId="8" fillId="0" borderId="0" xfId="4" applyFont="1" applyAlignment="1">
      <alignment horizontal="center" wrapText="1"/>
    </xf>
    <xf numFmtId="0" fontId="8" fillId="0" borderId="0" xfId="4" applyFont="1" applyAlignment="1">
      <alignment wrapText="1"/>
    </xf>
    <xf numFmtId="168" fontId="21" fillId="0" borderId="0" xfId="13" applyNumberFormat="1" applyFont="1"/>
    <xf numFmtId="166" fontId="22" fillId="0" borderId="0" xfId="13" applyNumberFormat="1" applyFont="1"/>
    <xf numFmtId="0" fontId="11" fillId="0" borderId="0" xfId="4" applyFont="1" applyAlignment="1">
      <alignment wrapText="1"/>
    </xf>
    <xf numFmtId="168" fontId="23" fillId="0" borderId="0" xfId="13" applyNumberFormat="1" applyFont="1"/>
    <xf numFmtId="168" fontId="11" fillId="0" borderId="0" xfId="4" applyNumberFormat="1" applyFont="1"/>
    <xf numFmtId="166" fontId="24" fillId="0" borderId="0" xfId="13" applyNumberFormat="1" applyFont="1"/>
    <xf numFmtId="168" fontId="20" fillId="0" borderId="0" xfId="4" applyNumberFormat="1" applyFont="1"/>
    <xf numFmtId="0" fontId="11" fillId="0" borderId="0" xfId="4" applyFont="1" applyAlignment="1">
      <alignment vertical="center"/>
    </xf>
    <xf numFmtId="0" fontId="21" fillId="0" borderId="0" xfId="4" applyFont="1"/>
    <xf numFmtId="0" fontId="22" fillId="0" borderId="0" xfId="13" applyFont="1"/>
    <xf numFmtId="1" fontId="24" fillId="0" borderId="0" xfId="13" applyNumberFormat="1" applyFont="1"/>
    <xf numFmtId="4" fontId="23" fillId="0" borderId="1" xfId="4" applyNumberFormat="1" applyFont="1" applyBorder="1" applyAlignment="1">
      <alignment vertical="center"/>
    </xf>
    <xf numFmtId="166" fontId="8" fillId="0" borderId="1" xfId="4" applyNumberFormat="1" applyFont="1" applyBorder="1" applyAlignment="1">
      <alignment vertical="center"/>
    </xf>
    <xf numFmtId="0" fontId="11" fillId="0" borderId="1" xfId="4" applyFont="1" applyBorder="1" applyAlignment="1">
      <alignment horizontal="right" vertical="center" wrapText="1"/>
    </xf>
    <xf numFmtId="168" fontId="8" fillId="0" borderId="0" xfId="4" applyNumberFormat="1" applyFont="1" applyAlignment="1">
      <alignment vertical="center"/>
    </xf>
    <xf numFmtId="0" fontId="21" fillId="0" borderId="0" xfId="13" applyFont="1"/>
    <xf numFmtId="168" fontId="21" fillId="0" borderId="0" xfId="18" applyNumberFormat="1" applyFont="1" applyAlignment="1">
      <alignment vertical="center"/>
    </xf>
    <xf numFmtId="0" fontId="11" fillId="0" borderId="0" xfId="4" applyFont="1" applyAlignment="1">
      <alignment horizontal="center"/>
    </xf>
    <xf numFmtId="0" fontId="8" fillId="0" borderId="13" xfId="4" applyFont="1" applyBorder="1"/>
    <xf numFmtId="0" fontId="8" fillId="0" borderId="13" xfId="4" applyFont="1" applyBorder="1" applyAlignment="1">
      <alignment horizontal="right"/>
    </xf>
    <xf numFmtId="0" fontId="8" fillId="0" borderId="2" xfId="4" applyFont="1" applyBorder="1" applyAlignment="1">
      <alignment horizontal="center"/>
    </xf>
    <xf numFmtId="0" fontId="8" fillId="0" borderId="1" xfId="4" applyFont="1" applyBorder="1" applyAlignment="1">
      <alignment horizontal="right"/>
    </xf>
    <xf numFmtId="0" fontId="8" fillId="0" borderId="1" xfId="4" applyFont="1" applyBorder="1" applyAlignment="1">
      <alignment horizontal="center"/>
    </xf>
    <xf numFmtId="0" fontId="8" fillId="0" borderId="0" xfId="4" applyFont="1" applyAlignment="1">
      <alignment horizontal="right"/>
    </xf>
    <xf numFmtId="0" fontId="8" fillId="0" borderId="0" xfId="4" applyFont="1" applyAlignment="1">
      <alignment horizontal="center" wrapText="1"/>
    </xf>
    <xf numFmtId="0" fontId="8" fillId="0" borderId="0" xfId="4" quotePrefix="1" applyFont="1" applyAlignment="1">
      <alignment horizontal="right"/>
    </xf>
    <xf numFmtId="168" fontId="13" fillId="0" borderId="0" xfId="4" quotePrefix="1" applyNumberFormat="1" applyFont="1" applyAlignment="1">
      <alignment horizontal="right"/>
    </xf>
    <xf numFmtId="0" fontId="8" fillId="0" borderId="0" xfId="4" applyFont="1" applyAlignment="1">
      <alignment horizontal="center"/>
    </xf>
    <xf numFmtId="0" fontId="8" fillId="0" borderId="0" xfId="4" applyFont="1" applyAlignment="1">
      <alignment horizontal="center"/>
    </xf>
    <xf numFmtId="0" fontId="8" fillId="2" borderId="0" xfId="4" applyFont="1" applyFill="1"/>
    <xf numFmtId="0" fontId="8" fillId="9" borderId="0" xfId="4" applyFont="1" applyFill="1"/>
    <xf numFmtId="0" fontId="11" fillId="9" borderId="0" xfId="4" applyFont="1" applyFill="1"/>
    <xf numFmtId="3" fontId="11" fillId="2" borderId="0" xfId="4" applyNumberFormat="1" applyFont="1" applyFill="1"/>
    <xf numFmtId="3" fontId="11" fillId="0" borderId="0" xfId="4" applyNumberFormat="1" applyFont="1"/>
    <xf numFmtId="166" fontId="11" fillId="0" borderId="0" xfId="4" applyNumberFormat="1" applyFont="1"/>
    <xf numFmtId="1" fontId="8" fillId="0" borderId="0" xfId="4" applyNumberFormat="1" applyFont="1"/>
    <xf numFmtId="0" fontId="18" fillId="0" borderId="0" xfId="13" applyFont="1" applyAlignment="1">
      <alignment horizontal="left"/>
    </xf>
    <xf numFmtId="168" fontId="18" fillId="0" borderId="0" xfId="13" applyNumberFormat="1" applyFont="1"/>
    <xf numFmtId="0" fontId="18" fillId="0" borderId="1" xfId="13" applyFont="1" applyBorder="1"/>
    <xf numFmtId="0" fontId="21" fillId="0" borderId="1" xfId="13" applyFont="1" applyBorder="1" applyAlignment="1">
      <alignment horizontal="center" vertical="center" wrapText="1"/>
    </xf>
    <xf numFmtId="0" fontId="18" fillId="0" borderId="0" xfId="13" applyFont="1" applyAlignment="1">
      <alignment horizontal="center" vertical="center" wrapText="1"/>
    </xf>
    <xf numFmtId="0" fontId="21" fillId="0" borderId="0" xfId="13" applyFont="1" applyAlignment="1">
      <alignment horizontal="center" vertical="center" wrapText="1"/>
    </xf>
    <xf numFmtId="0" fontId="18" fillId="0" borderId="1" xfId="13" applyFont="1" applyBorder="1" applyAlignment="1">
      <alignment horizontal="center" vertical="center" wrapText="1"/>
    </xf>
    <xf numFmtId="0" fontId="21" fillId="0" borderId="1" xfId="13" applyFont="1" applyBorder="1" applyAlignment="1">
      <alignment horizontal="right" vertical="center" wrapText="1"/>
    </xf>
    <xf numFmtId="0" fontId="18" fillId="0" borderId="0" xfId="13" applyFont="1" applyAlignment="1">
      <alignment horizontal="center" vertical="center" wrapText="1"/>
    </xf>
    <xf numFmtId="0" fontId="21" fillId="0" borderId="0" xfId="13" applyFont="1" applyAlignment="1">
      <alignment horizontal="right" vertical="center" wrapText="1"/>
    </xf>
    <xf numFmtId="0" fontId="21" fillId="0" borderId="0" xfId="13" applyFont="1" applyAlignment="1">
      <alignment horizontal="left" wrapText="1"/>
    </xf>
    <xf numFmtId="4" fontId="21" fillId="0" borderId="0" xfId="13" applyNumberFormat="1" applyFont="1" applyAlignment="1">
      <alignment horizontal="right" vertical="center" wrapText="1"/>
    </xf>
    <xf numFmtId="168" fontId="22" fillId="0" borderId="0" xfId="13" applyNumberFormat="1" applyFont="1" applyAlignment="1">
      <alignment horizontal="right" vertical="center" wrapText="1"/>
    </xf>
    <xf numFmtId="168" fontId="21" fillId="0" borderId="0" xfId="13" applyNumberFormat="1" applyFont="1" applyAlignment="1">
      <alignment horizontal="right" vertical="center" wrapText="1"/>
    </xf>
    <xf numFmtId="166" fontId="25" fillId="0" borderId="0" xfId="13" applyNumberFormat="1" applyFont="1" applyAlignment="1">
      <alignment horizontal="right" vertical="center"/>
    </xf>
    <xf numFmtId="0" fontId="23" fillId="0" borderId="0" xfId="13" applyFont="1" applyAlignment="1">
      <alignment wrapText="1"/>
    </xf>
    <xf numFmtId="4" fontId="23" fillId="0" borderId="0" xfId="13" applyNumberFormat="1" applyFont="1" applyAlignment="1">
      <alignment horizontal="right" vertical="center" wrapText="1"/>
    </xf>
    <xf numFmtId="168" fontId="24" fillId="0" borderId="0" xfId="13" applyNumberFormat="1" applyFont="1" applyAlignment="1">
      <alignment horizontal="right" vertical="center" wrapText="1"/>
    </xf>
    <xf numFmtId="168" fontId="23" fillId="0" borderId="0" xfId="13" applyNumberFormat="1" applyFont="1" applyAlignment="1">
      <alignment horizontal="right" vertical="center" wrapText="1"/>
    </xf>
    <xf numFmtId="166" fontId="26" fillId="0" borderId="0" xfId="13" applyNumberFormat="1" applyFont="1" applyAlignment="1">
      <alignment horizontal="right" vertical="center"/>
    </xf>
    <xf numFmtId="0" fontId="11" fillId="0" borderId="1" xfId="13" applyFont="1" applyBorder="1" applyAlignment="1">
      <alignment vertical="center"/>
    </xf>
    <xf numFmtId="3" fontId="11" fillId="0" borderId="1" xfId="13" applyNumberFormat="1" applyFont="1" applyBorder="1" applyAlignment="1">
      <alignment horizontal="right" vertical="center"/>
    </xf>
    <xf numFmtId="168" fontId="20" fillId="0" borderId="1" xfId="13" applyNumberFormat="1" applyFont="1" applyBorder="1" applyAlignment="1">
      <alignment horizontal="right" vertical="center" wrapText="1"/>
    </xf>
    <xf numFmtId="168" fontId="11" fillId="0" borderId="1" xfId="13" applyNumberFormat="1" applyFont="1" applyBorder="1" applyAlignment="1">
      <alignment horizontal="right" vertical="center" wrapText="1"/>
    </xf>
    <xf numFmtId="166" fontId="20" fillId="0" borderId="1" xfId="13" applyNumberFormat="1" applyFont="1" applyBorder="1" applyAlignment="1">
      <alignment horizontal="right" vertical="center"/>
    </xf>
    <xf numFmtId="0" fontId="8" fillId="0" borderId="0" xfId="13" applyFont="1"/>
    <xf numFmtId="0" fontId="25" fillId="0" borderId="0" xfId="13" applyFont="1"/>
    <xf numFmtId="166" fontId="13" fillId="0" borderId="0" xfId="4" applyNumberFormat="1" applyFont="1" applyAlignment="1">
      <alignment horizontal="center"/>
    </xf>
    <xf numFmtId="166" fontId="8" fillId="0" borderId="0" xfId="4" applyNumberFormat="1" applyFont="1" applyAlignment="1">
      <alignment horizontal="right"/>
    </xf>
    <xf numFmtId="168" fontId="8" fillId="0" borderId="0" xfId="4" applyNumberFormat="1" applyFont="1" applyAlignment="1">
      <alignment horizontal="right"/>
    </xf>
    <xf numFmtId="0" fontId="8" fillId="0" borderId="2" xfId="4" applyFont="1" applyBorder="1" applyAlignment="1">
      <alignment horizontal="center" vertical="center" wrapText="1"/>
    </xf>
    <xf numFmtId="0" fontId="8" fillId="0" borderId="0" xfId="4" applyFont="1" applyAlignment="1">
      <alignment horizontal="center" vertical="center" wrapText="1"/>
    </xf>
    <xf numFmtId="0" fontId="8" fillId="0" borderId="13" xfId="4" applyFont="1" applyBorder="1" applyAlignment="1">
      <alignment horizontal="center"/>
    </xf>
    <xf numFmtId="165" fontId="8" fillId="0" borderId="0" xfId="20" applyNumberFormat="1" applyFont="1"/>
    <xf numFmtId="168" fontId="13" fillId="0" borderId="0" xfId="4" applyNumberFormat="1" applyFont="1" applyAlignment="1">
      <alignment horizontal="center"/>
    </xf>
    <xf numFmtId="168" fontId="8" fillId="0" borderId="0" xfId="4" quotePrefix="1" applyNumberFormat="1" applyFont="1" applyAlignment="1">
      <alignment horizontal="right"/>
    </xf>
    <xf numFmtId="4" fontId="8" fillId="0" borderId="0" xfId="4" applyNumberFormat="1" applyFont="1" applyAlignment="1">
      <alignment horizontal="center"/>
    </xf>
    <xf numFmtId="166" fontId="13" fillId="0" borderId="0" xfId="4" applyNumberFormat="1" applyFont="1" applyAlignment="1">
      <alignment horizontal="right"/>
    </xf>
    <xf numFmtId="166" fontId="8" fillId="0" borderId="0" xfId="4" applyNumberFormat="1" applyFont="1" applyAlignment="1">
      <alignment horizontal="center"/>
    </xf>
    <xf numFmtId="166" fontId="13" fillId="0" borderId="1" xfId="4" applyNumberFormat="1" applyFont="1" applyBorder="1"/>
    <xf numFmtId="168" fontId="8" fillId="0" borderId="1" xfId="4" quotePrefix="1" applyNumberFormat="1" applyFont="1" applyBorder="1" applyAlignment="1">
      <alignment horizontal="right"/>
    </xf>
    <xf numFmtId="0" fontId="18" fillId="0" borderId="2" xfId="13" applyFont="1" applyBorder="1"/>
    <xf numFmtId="166" fontId="18" fillId="0" borderId="0" xfId="13" applyNumberFormat="1" applyFont="1"/>
    <xf numFmtId="166" fontId="18" fillId="0" borderId="1" xfId="13" applyNumberFormat="1" applyFont="1" applyBorder="1"/>
    <xf numFmtId="49" fontId="8" fillId="0" borderId="0" xfId="13" applyNumberFormat="1" applyFont="1" applyAlignment="1">
      <alignment horizontal="left" vertical="center"/>
    </xf>
    <xf numFmtId="0" fontId="8" fillId="0" borderId="0" xfId="13" applyFont="1" applyAlignment="1">
      <alignment horizontal="left" vertical="center"/>
    </xf>
    <xf numFmtId="0" fontId="8" fillId="0" borderId="1" xfId="13" applyFont="1" applyBorder="1" applyAlignment="1">
      <alignment horizontal="left" vertical="center"/>
    </xf>
    <xf numFmtId="0" fontId="9" fillId="0" borderId="0" xfId="13" applyFont="1"/>
    <xf numFmtId="0" fontId="8" fillId="0" borderId="0" xfId="13" applyFont="1" applyAlignment="1">
      <alignment horizontal="right" vertical="center"/>
    </xf>
    <xf numFmtId="0" fontId="8" fillId="0" borderId="2" xfId="13" applyFont="1" applyBorder="1" applyAlignment="1">
      <alignment horizontal="center" vertical="center"/>
    </xf>
    <xf numFmtId="0" fontId="8" fillId="0" borderId="0" xfId="13" applyFont="1" applyAlignment="1">
      <alignment horizontal="left"/>
    </xf>
    <xf numFmtId="166" fontId="8" fillId="0" borderId="0" xfId="13" applyNumberFormat="1" applyFont="1" applyAlignment="1">
      <alignment horizontal="left"/>
    </xf>
    <xf numFmtId="0" fontId="11" fillId="0" borderId="0" xfId="13" applyFont="1" applyAlignment="1">
      <alignment horizontal="left"/>
    </xf>
    <xf numFmtId="166" fontId="11" fillId="0" borderId="0" xfId="13" applyNumberFormat="1" applyFont="1" applyAlignment="1">
      <alignment horizontal="left"/>
    </xf>
    <xf numFmtId="0" fontId="8" fillId="0" borderId="1" xfId="13" applyFont="1" applyBorder="1"/>
    <xf numFmtId="0" fontId="28" fillId="0" borderId="0" xfId="13" applyFont="1"/>
    <xf numFmtId="0" fontId="11" fillId="0" borderId="0" xfId="4" applyFont="1" applyAlignment="1">
      <alignment horizontal="center" vertical="center" wrapText="1"/>
    </xf>
    <xf numFmtId="0" fontId="11" fillId="0" borderId="1" xfId="4" applyFont="1" applyBorder="1" applyAlignment="1">
      <alignment horizontal="center" vertical="center" wrapText="1"/>
    </xf>
    <xf numFmtId="0" fontId="11" fillId="0" borderId="0" xfId="4" applyFont="1" applyAlignment="1">
      <alignment vertical="center" wrapText="1"/>
    </xf>
    <xf numFmtId="0" fontId="8" fillId="0" borderId="2" xfId="4" applyFont="1" applyBorder="1" applyAlignment="1">
      <alignment horizontal="center" vertical="center" wrapText="1"/>
    </xf>
    <xf numFmtId="0" fontId="8" fillId="0" borderId="0" xfId="4" applyFont="1" applyAlignment="1">
      <alignment vertical="center" wrapText="1"/>
    </xf>
    <xf numFmtId="0" fontId="8" fillId="0" borderId="0" xfId="4" quotePrefix="1" applyFont="1" applyAlignment="1">
      <alignment horizontal="left" vertical="center"/>
    </xf>
    <xf numFmtId="171" fontId="8" fillId="0" borderId="0" xfId="4" applyNumberFormat="1" applyFont="1" applyAlignment="1">
      <alignment vertical="center"/>
    </xf>
    <xf numFmtId="171" fontId="8" fillId="0" borderId="0" xfId="4" applyNumberFormat="1" applyFont="1"/>
    <xf numFmtId="171" fontId="13" fillId="0" borderId="0" xfId="14" applyFont="1"/>
    <xf numFmtId="166" fontId="13" fillId="0" borderId="0" xfId="14" applyNumberFormat="1" applyFont="1"/>
    <xf numFmtId="171" fontId="8" fillId="0" borderId="1" xfId="14" applyFont="1" applyBorder="1"/>
    <xf numFmtId="171" fontId="8" fillId="0" borderId="0" xfId="14" applyFont="1"/>
    <xf numFmtId="0" fontId="14" fillId="0" borderId="0" xfId="14" applyNumberFormat="1" applyFont="1" applyAlignment="1">
      <alignment wrapText="1"/>
    </xf>
    <xf numFmtId="0" fontId="14" fillId="0" borderId="0" xfId="4" applyFont="1" applyAlignment="1">
      <alignment horizontal="left" wrapText="1"/>
    </xf>
    <xf numFmtId="0" fontId="14" fillId="0" borderId="0" xfId="14" applyNumberFormat="1" applyFont="1" applyAlignment="1">
      <alignment horizontal="left" wrapText="1"/>
    </xf>
    <xf numFmtId="0" fontId="8" fillId="0" borderId="1" xfId="4" applyFont="1" applyBorder="1" applyAlignment="1">
      <alignment horizontal="center" vertical="center" wrapText="1"/>
    </xf>
    <xf numFmtId="171" fontId="11" fillId="0" borderId="0" xfId="4" applyNumberFormat="1" applyFont="1"/>
    <xf numFmtId="166" fontId="20" fillId="0" borderId="0" xfId="4" applyNumberFormat="1" applyFont="1"/>
    <xf numFmtId="166" fontId="20" fillId="0" borderId="0" xfId="14" applyNumberFormat="1" applyFont="1"/>
    <xf numFmtId="0" fontId="11" fillId="0" borderId="0" xfId="4" quotePrefix="1" applyFont="1" applyAlignment="1">
      <alignment horizontal="left"/>
    </xf>
    <xf numFmtId="171" fontId="11" fillId="0" borderId="0" xfId="14" applyFont="1"/>
    <xf numFmtId="0" fontId="11" fillId="0" borderId="0" xfId="4" quotePrefix="1" applyFont="1" applyAlignment="1">
      <alignment horizontal="left" wrapText="1"/>
    </xf>
    <xf numFmtId="0" fontId="14" fillId="0" borderId="0" xfId="14" applyNumberFormat="1" applyFont="1"/>
    <xf numFmtId="0" fontId="13" fillId="0" borderId="0" xfId="4" applyFont="1" applyAlignment="1">
      <alignment wrapText="1"/>
    </xf>
    <xf numFmtId="0" fontId="8" fillId="0" borderId="2" xfId="4" applyFont="1" applyBorder="1" applyAlignment="1">
      <alignment horizontal="center" wrapText="1"/>
    </xf>
    <xf numFmtId="0" fontId="8" fillId="0" borderId="2" xfId="4" applyFont="1" applyBorder="1" applyAlignment="1">
      <alignment horizontal="center"/>
    </xf>
    <xf numFmtId="0" fontId="8" fillId="0" borderId="25" xfId="4" applyFont="1" applyBorder="1" applyAlignment="1">
      <alignment horizontal="center"/>
    </xf>
    <xf numFmtId="0" fontId="8" fillId="0" borderId="1" xfId="6" applyFont="1" applyFill="1" applyBorder="1" applyAlignment="1">
      <alignment horizontal="center"/>
    </xf>
    <xf numFmtId="165" fontId="8" fillId="0" borderId="0" xfId="4" applyNumberFormat="1" applyFont="1"/>
    <xf numFmtId="165" fontId="13" fillId="0" borderId="0" xfId="9" applyNumberFormat="1" applyFont="1"/>
    <xf numFmtId="165" fontId="13" fillId="0" borderId="0" xfId="10" applyNumberFormat="1" applyFont="1" applyFill="1" applyBorder="1"/>
    <xf numFmtId="165" fontId="20" fillId="0" borderId="0" xfId="9" applyNumberFormat="1" applyFont="1"/>
    <xf numFmtId="165" fontId="20" fillId="0" borderId="0" xfId="10" applyNumberFormat="1" applyFont="1" applyFill="1" applyBorder="1"/>
    <xf numFmtId="168" fontId="8" fillId="0" borderId="1" xfId="9" applyNumberFormat="1" applyFont="1" applyFill="1" applyBorder="1"/>
    <xf numFmtId="0" fontId="13" fillId="0" borderId="1" xfId="4" applyFont="1" applyBorder="1"/>
    <xf numFmtId="169" fontId="8" fillId="0" borderId="1" xfId="20" applyNumberFormat="1" applyFont="1" applyFill="1" applyBorder="1"/>
    <xf numFmtId="168" fontId="8" fillId="0" borderId="1" xfId="4" applyNumberFormat="1" applyFont="1" applyBorder="1"/>
    <xf numFmtId="0" fontId="13" fillId="0" borderId="0" xfId="5" applyNumberFormat="1" applyFont="1" applyFill="1" applyBorder="1" applyAlignment="1"/>
    <xf numFmtId="0" fontId="8" fillId="0" borderId="0" xfId="5" applyNumberFormat="1" applyFont="1" applyFill="1" applyBorder="1" applyAlignment="1"/>
    <xf numFmtId="0" fontId="8" fillId="0" borderId="1" xfId="5" applyNumberFormat="1" applyFont="1" applyFill="1" applyBorder="1" applyAlignment="1"/>
    <xf numFmtId="0" fontId="8" fillId="0" borderId="1" xfId="5" applyNumberFormat="1" applyFont="1" applyFill="1" applyBorder="1" applyAlignment="1">
      <alignment horizontal="center" shrinkToFit="1"/>
    </xf>
    <xf numFmtId="0" fontId="8" fillId="0" borderId="1" xfId="5" applyNumberFormat="1" applyFont="1" applyFill="1" applyBorder="1" applyAlignment="1">
      <alignment horizontal="center"/>
    </xf>
    <xf numFmtId="169" fontId="8" fillId="0" borderId="0" xfId="20" applyNumberFormat="1" applyFont="1" applyAlignment="1">
      <alignment horizontal="right"/>
    </xf>
    <xf numFmtId="0" fontId="8" fillId="0" borderId="0" xfId="0" applyFont="1" applyAlignment="1">
      <alignment horizontal="right"/>
    </xf>
    <xf numFmtId="0" fontId="8" fillId="0" borderId="0" xfId="5" applyNumberFormat="1" applyFont="1" applyFill="1" applyBorder="1" applyAlignment="1">
      <alignment horizontal="center" shrinkToFit="1"/>
    </xf>
    <xf numFmtId="0" fontId="11" fillId="0" borderId="0" xfId="5" applyNumberFormat="1" applyFont="1" applyFill="1" applyBorder="1" applyAlignment="1">
      <alignment horizontal="left"/>
    </xf>
    <xf numFmtId="4" fontId="18" fillId="0" borderId="0" xfId="13" applyNumberFormat="1" applyFont="1"/>
    <xf numFmtId="3" fontId="18" fillId="0" borderId="0" xfId="13" applyNumberFormat="1" applyFont="1"/>
    <xf numFmtId="169" fontId="8" fillId="0" borderId="0" xfId="17" applyNumberFormat="1" applyFont="1"/>
    <xf numFmtId="0" fontId="29" fillId="8" borderId="15" xfId="13" applyFont="1" applyFill="1" applyBorder="1"/>
    <xf numFmtId="0" fontId="28" fillId="0" borderId="0" xfId="18" applyFont="1"/>
    <xf numFmtId="0" fontId="11" fillId="7" borderId="0" xfId="18" applyFont="1" applyFill="1" applyAlignment="1">
      <alignment horizontal="center"/>
    </xf>
    <xf numFmtId="0" fontId="11" fillId="7" borderId="14" xfId="18" applyFont="1" applyFill="1" applyBorder="1" applyAlignment="1">
      <alignment horizontal="center"/>
    </xf>
    <xf numFmtId="0" fontId="8" fillId="0" borderId="14" xfId="18" applyFont="1" applyBorder="1" applyAlignment="1">
      <alignment horizontal="left"/>
    </xf>
    <xf numFmtId="166" fontId="28" fillId="0" borderId="0" xfId="18" applyNumberFormat="1" applyFont="1"/>
    <xf numFmtId="0" fontId="18" fillId="0" borderId="25" xfId="13" applyFont="1" applyBorder="1"/>
    <xf numFmtId="0" fontId="8" fillId="0" borderId="14" xfId="18" applyFont="1" applyBorder="1" applyAlignment="1">
      <alignment horizontal="left" wrapText="1"/>
    </xf>
    <xf numFmtId="0" fontId="30" fillId="0" borderId="0" xfId="18" applyFont="1"/>
    <xf numFmtId="0" fontId="8" fillId="0" borderId="5" xfId="4" applyFont="1" applyBorder="1" applyAlignment="1">
      <alignment wrapText="1"/>
    </xf>
    <xf numFmtId="0" fontId="8" fillId="0" borderId="5" xfId="4" applyFont="1" applyBorder="1" applyAlignment="1">
      <alignment vertical="top" wrapText="1"/>
    </xf>
    <xf numFmtId="0" fontId="8" fillId="0" borderId="5" xfId="4" applyFont="1" applyBorder="1"/>
    <xf numFmtId="0" fontId="31" fillId="0" borderId="5" xfId="4" applyFont="1" applyBorder="1" applyAlignment="1">
      <alignment horizontal="left" wrapText="1"/>
    </xf>
    <xf numFmtId="0" fontId="32" fillId="3" borderId="7" xfId="4" applyFont="1" applyFill="1" applyBorder="1" applyAlignment="1">
      <alignment horizontal="right" vertical="top" wrapText="1"/>
    </xf>
    <xf numFmtId="0" fontId="32" fillId="3" borderId="11" xfId="4" applyFont="1" applyFill="1" applyBorder="1" applyAlignment="1">
      <alignment horizontal="right" vertical="top" wrapText="1"/>
    </xf>
    <xf numFmtId="0" fontId="33" fillId="3" borderId="10" xfId="4" applyFont="1" applyFill="1" applyBorder="1" applyAlignment="1">
      <alignment vertical="top" wrapText="1"/>
    </xf>
    <xf numFmtId="0" fontId="32" fillId="4" borderId="7" xfId="4" applyFont="1" applyFill="1" applyBorder="1" applyAlignment="1">
      <alignment horizontal="right" vertical="center" wrapText="1"/>
    </xf>
    <xf numFmtId="0" fontId="32" fillId="4" borderId="11" xfId="4" applyFont="1" applyFill="1" applyBorder="1" applyAlignment="1">
      <alignment horizontal="right" vertical="center" wrapText="1"/>
    </xf>
    <xf numFmtId="0" fontId="33" fillId="4" borderId="7" xfId="4" applyFont="1" applyFill="1" applyBorder="1" applyAlignment="1">
      <alignment horizontal="center" vertical="top" wrapText="1"/>
    </xf>
    <xf numFmtId="0" fontId="33" fillId="4" borderId="10" xfId="4" applyFont="1" applyFill="1" applyBorder="1" applyAlignment="1">
      <alignment horizontal="center" vertical="top" wrapText="1"/>
    </xf>
    <xf numFmtId="0" fontId="34" fillId="4" borderId="10" xfId="4" applyFont="1" applyFill="1" applyBorder="1" applyAlignment="1">
      <alignment horizontal="center" vertical="top" wrapText="1"/>
    </xf>
    <xf numFmtId="0" fontId="34" fillId="4" borderId="7" xfId="4" applyFont="1" applyFill="1" applyBorder="1" applyAlignment="1">
      <alignment vertical="top" wrapText="1"/>
    </xf>
    <xf numFmtId="0" fontId="32" fillId="4" borderId="7" xfId="4" applyFont="1" applyFill="1" applyBorder="1" applyAlignment="1">
      <alignment horizontal="right" vertical="center" wrapText="1"/>
    </xf>
    <xf numFmtId="0" fontId="32" fillId="4" borderId="11" xfId="4" applyFont="1" applyFill="1" applyBorder="1" applyAlignment="1">
      <alignment horizontal="right" vertical="center" wrapText="1"/>
    </xf>
    <xf numFmtId="0" fontId="34" fillId="4" borderId="10" xfId="4" applyFont="1" applyFill="1" applyBorder="1" applyAlignment="1">
      <alignment vertical="top" wrapText="1"/>
    </xf>
    <xf numFmtId="0" fontId="11" fillId="5" borderId="5" xfId="4" applyFont="1" applyFill="1" applyBorder="1" applyAlignment="1">
      <alignment wrapText="1"/>
    </xf>
    <xf numFmtId="0" fontId="35" fillId="6" borderId="17" xfId="4" applyFont="1" applyFill="1" applyBorder="1" applyAlignment="1">
      <alignment horizontal="center"/>
    </xf>
    <xf numFmtId="3" fontId="11" fillId="2" borderId="12" xfId="4" applyNumberFormat="1" applyFont="1" applyFill="1" applyBorder="1" applyAlignment="1">
      <alignment horizontal="right"/>
    </xf>
    <xf numFmtId="0" fontId="35" fillId="6" borderId="18" xfId="4" applyFont="1" applyFill="1" applyBorder="1" applyAlignment="1">
      <alignment horizontal="center"/>
    </xf>
    <xf numFmtId="0" fontId="35" fillId="6" borderId="11" xfId="4" applyFont="1" applyFill="1" applyBorder="1" applyAlignment="1">
      <alignment horizontal="center"/>
    </xf>
    <xf numFmtId="0" fontId="11" fillId="0" borderId="5" xfId="4" applyFont="1" applyBorder="1" applyAlignment="1">
      <alignment wrapText="1"/>
    </xf>
    <xf numFmtId="0" fontId="35" fillId="0" borderId="5" xfId="4" applyFont="1" applyBorder="1" applyAlignment="1">
      <alignment horizontal="center"/>
    </xf>
    <xf numFmtId="3" fontId="11" fillId="0" borderId="12" xfId="4" applyNumberFormat="1" applyFont="1" applyBorder="1" applyAlignment="1">
      <alignment horizontal="right"/>
    </xf>
    <xf numFmtId="0" fontId="35" fillId="0" borderId="11" xfId="4" applyFont="1" applyBorder="1" applyAlignment="1">
      <alignment horizontal="center"/>
    </xf>
    <xf numFmtId="3" fontId="11" fillId="0" borderId="0" xfId="4" applyNumberFormat="1" applyFont="1" applyAlignment="1">
      <alignment horizontal="right"/>
    </xf>
    <xf numFmtId="0" fontId="8" fillId="5" borderId="5" xfId="4" applyFont="1" applyFill="1" applyBorder="1" applyAlignment="1">
      <alignment vertical="top" wrapText="1"/>
    </xf>
    <xf numFmtId="0" fontId="35" fillId="6" borderId="5" xfId="4" applyFont="1" applyFill="1" applyBorder="1" applyAlignment="1">
      <alignment horizontal="center"/>
    </xf>
    <xf numFmtId="3" fontId="8" fillId="2" borderId="12" xfId="4" applyNumberFormat="1" applyFont="1" applyFill="1" applyBorder="1" applyAlignment="1">
      <alignment horizontal="right"/>
    </xf>
    <xf numFmtId="0" fontId="11" fillId="0" borderId="5" xfId="4" applyFont="1" applyBorder="1" applyAlignment="1">
      <alignment vertical="top" wrapText="1"/>
    </xf>
    <xf numFmtId="0" fontId="8" fillId="0" borderId="0" xfId="4" applyFont="1" applyAlignment="1">
      <alignment vertical="top" wrapText="1"/>
    </xf>
    <xf numFmtId="0" fontId="35" fillId="0" borderId="0" xfId="4" applyFont="1" applyAlignment="1">
      <alignment horizontal="center"/>
    </xf>
    <xf numFmtId="0" fontId="36" fillId="0" borderId="0" xfId="4" applyFont="1" applyAlignment="1">
      <alignment horizontal="left"/>
    </xf>
    <xf numFmtId="0" fontId="23" fillId="0" borderId="0" xfId="13" applyFont="1" applyAlignment="1">
      <alignment horizontal="center" vertical="center" wrapText="1"/>
    </xf>
    <xf numFmtId="0" fontId="23" fillId="0" borderId="0" xfId="13" applyFont="1" applyAlignment="1">
      <alignment vertical="center" wrapText="1"/>
    </xf>
    <xf numFmtId="0" fontId="23" fillId="0" borderId="0" xfId="13" applyFont="1" applyAlignment="1">
      <alignment horizontal="center" vertical="center" wrapText="1"/>
    </xf>
    <xf numFmtId="0" fontId="18" fillId="0" borderId="0" xfId="11" applyFont="1"/>
    <xf numFmtId="0" fontId="11" fillId="0" borderId="22" xfId="13" applyFont="1" applyBorder="1" applyAlignment="1">
      <alignment horizontal="right" wrapText="1"/>
    </xf>
    <xf numFmtId="0" fontId="11" fillId="0" borderId="18" xfId="13" applyFont="1" applyBorder="1" applyAlignment="1">
      <alignment horizontal="right" wrapText="1"/>
    </xf>
    <xf numFmtId="0" fontId="11" fillId="0" borderId="22" xfId="13" applyFont="1" applyBorder="1" applyAlignment="1">
      <alignment horizontal="right" vertical="top" wrapText="1"/>
    </xf>
    <xf numFmtId="0" fontId="8" fillId="0" borderId="1" xfId="13" applyFont="1" applyBorder="1" applyAlignment="1">
      <alignment horizontal="center"/>
    </xf>
    <xf numFmtId="0" fontId="8" fillId="0" borderId="23" xfId="13" applyFont="1" applyBorder="1" applyAlignment="1">
      <alignment horizontal="center"/>
    </xf>
    <xf numFmtId="0" fontId="11" fillId="0" borderId="19" xfId="13" applyFont="1" applyBorder="1" applyAlignment="1">
      <alignment horizontal="right" wrapText="1"/>
    </xf>
    <xf numFmtId="0" fontId="8" fillId="0" borderId="20" xfId="13" applyFont="1" applyBorder="1" applyAlignment="1">
      <alignment horizontal="center"/>
    </xf>
    <xf numFmtId="0" fontId="8" fillId="0" borderId="21" xfId="13" applyFont="1" applyBorder="1" applyAlignment="1">
      <alignment horizontal="center"/>
    </xf>
    <xf numFmtId="0" fontId="11" fillId="0" borderId="18" xfId="13" applyFont="1" applyBorder="1" applyAlignment="1">
      <alignment horizontal="right" vertical="top" wrapText="1"/>
    </xf>
    <xf numFmtId="0" fontId="8" fillId="0" borderId="5" xfId="13" applyFont="1" applyBorder="1" applyAlignment="1">
      <alignment vertical="top" wrapText="1"/>
    </xf>
    <xf numFmtId="172" fontId="8" fillId="0" borderId="5" xfId="13" applyNumberFormat="1" applyFont="1" applyBorder="1" applyAlignment="1">
      <alignment horizontal="right"/>
    </xf>
    <xf numFmtId="173" fontId="8" fillId="0" borderId="5" xfId="17" applyNumberFormat="1" applyFont="1" applyFill="1" applyBorder="1" applyAlignment="1">
      <alignment horizontal="right"/>
    </xf>
    <xf numFmtId="0" fontId="11" fillId="0" borderId="19" xfId="13" applyFont="1" applyBorder="1" applyAlignment="1">
      <alignment horizontal="left" vertical="top" wrapText="1"/>
    </xf>
    <xf numFmtId="172" fontId="11" fillId="0" borderId="19" xfId="13" applyNumberFormat="1" applyFont="1" applyBorder="1" applyAlignment="1">
      <alignment horizontal="right"/>
    </xf>
    <xf numFmtId="172" fontId="18" fillId="0" borderId="0" xfId="13" applyNumberFormat="1" applyFont="1"/>
    <xf numFmtId="165" fontId="18" fillId="0" borderId="0" xfId="13" applyNumberFormat="1" applyFont="1"/>
    <xf numFmtId="0" fontId="18" fillId="0" borderId="0" xfId="11" applyFont="1" applyAlignment="1">
      <alignment horizontal="right"/>
    </xf>
    <xf numFmtId="0" fontId="18" fillId="0" borderId="3" xfId="11" applyFont="1" applyBorder="1" applyAlignment="1">
      <alignment horizontal="right"/>
    </xf>
    <xf numFmtId="0" fontId="18" fillId="0" borderId="2" xfId="11" applyFont="1" applyBorder="1" applyAlignment="1">
      <alignment horizontal="right"/>
    </xf>
    <xf numFmtId="0" fontId="18" fillId="0" borderId="4" xfId="11" applyFont="1" applyBorder="1" applyAlignment="1">
      <alignment horizontal="left"/>
    </xf>
    <xf numFmtId="173" fontId="18" fillId="0" borderId="0" xfId="20" applyNumberFormat="1" applyFont="1" applyAlignment="1">
      <alignment horizontal="right"/>
    </xf>
    <xf numFmtId="173" fontId="18" fillId="0" borderId="0" xfId="20" applyNumberFormat="1" applyFont="1" applyBorder="1" applyAlignment="1">
      <alignment horizontal="right"/>
    </xf>
    <xf numFmtId="0" fontId="29" fillId="0" borderId="4" xfId="11" applyFont="1" applyBorder="1" applyAlignment="1">
      <alignment horizontal="left"/>
    </xf>
    <xf numFmtId="173" fontId="29" fillId="0" borderId="0" xfId="20" applyNumberFormat="1" applyFont="1" applyAlignment="1">
      <alignment horizontal="right"/>
    </xf>
    <xf numFmtId="173" fontId="29" fillId="0" borderId="0" xfId="20" applyNumberFormat="1" applyFont="1" applyBorder="1" applyAlignment="1">
      <alignment horizontal="right"/>
    </xf>
    <xf numFmtId="0" fontId="29" fillId="0" borderId="0" xfId="11" applyFont="1"/>
    <xf numFmtId="0" fontId="18" fillId="0" borderId="0" xfId="11" applyFont="1" applyAlignment="1">
      <alignment horizontal="left"/>
    </xf>
    <xf numFmtId="0" fontId="29" fillId="0" borderId="24" xfId="11" applyFont="1" applyBorder="1" applyAlignment="1">
      <alignment horizontal="left"/>
    </xf>
    <xf numFmtId="0" fontId="26" fillId="0" borderId="1" xfId="11" applyFont="1" applyBorder="1" applyAlignment="1">
      <alignment horizontal="right"/>
    </xf>
    <xf numFmtId="0" fontId="18" fillId="0" borderId="0" xfId="19" applyFont="1"/>
    <xf numFmtId="0" fontId="18" fillId="0" borderId="2" xfId="19" applyFont="1" applyBorder="1" applyAlignment="1">
      <alignment horizontal="center"/>
    </xf>
    <xf numFmtId="0" fontId="18" fillId="0" borderId="2" xfId="19" applyFont="1" applyBorder="1"/>
    <xf numFmtId="0" fontId="18" fillId="0" borderId="13" xfId="19" applyFont="1" applyBorder="1" applyAlignment="1">
      <alignment horizontal="center"/>
    </xf>
    <xf numFmtId="0" fontId="18" fillId="0" borderId="13" xfId="19" applyFont="1" applyBorder="1" applyAlignment="1">
      <alignment horizontal="center"/>
    </xf>
    <xf numFmtId="3" fontId="18" fillId="0" borderId="0" xfId="19" applyNumberFormat="1" applyFont="1"/>
    <xf numFmtId="0" fontId="18" fillId="0" borderId="0" xfId="19" applyFont="1" applyAlignment="1">
      <alignment horizontal="center"/>
    </xf>
    <xf numFmtId="166" fontId="25" fillId="0" borderId="0" xfId="19" applyNumberFormat="1" applyFont="1"/>
    <xf numFmtId="0" fontId="29" fillId="0" borderId="0" xfId="19" applyFont="1" applyAlignment="1">
      <alignment horizontal="center"/>
    </xf>
    <xf numFmtId="4" fontId="18" fillId="0" borderId="0" xfId="19" applyNumberFormat="1" applyFont="1"/>
    <xf numFmtId="0" fontId="18" fillId="0" borderId="1" xfId="19" applyFont="1" applyBorder="1"/>
    <xf numFmtId="166" fontId="25" fillId="0" borderId="1" xfId="19" applyNumberFormat="1" applyFont="1" applyBorder="1"/>
    <xf numFmtId="0" fontId="18" fillId="0" borderId="13" xfId="19" applyFont="1" applyBorder="1"/>
    <xf numFmtId="0" fontId="18" fillId="0" borderId="13" xfId="19" applyFont="1" applyBorder="1" applyAlignment="1">
      <alignment horizontal="center" vertical="center" wrapText="1"/>
    </xf>
    <xf numFmtId="0" fontId="18" fillId="0" borderId="2" xfId="19" applyFont="1" applyBorder="1" applyAlignment="1">
      <alignment horizontal="center" vertical="center" wrapText="1"/>
    </xf>
    <xf numFmtId="0" fontId="18" fillId="0" borderId="1" xfId="19" applyFont="1" applyBorder="1" applyAlignment="1">
      <alignment horizontal="center"/>
    </xf>
    <xf numFmtId="0" fontId="18" fillId="0" borderId="1" xfId="19" applyFont="1" applyBorder="1" applyAlignment="1">
      <alignment horizontal="center" vertical="center" wrapText="1"/>
    </xf>
    <xf numFmtId="166" fontId="25" fillId="0" borderId="0" xfId="19" applyNumberFormat="1" applyFont="1" applyAlignment="1">
      <alignment horizontal="center"/>
    </xf>
    <xf numFmtId="166" fontId="18" fillId="0" borderId="0" xfId="19" applyNumberFormat="1" applyFont="1"/>
    <xf numFmtId="3" fontId="18" fillId="0" borderId="1" xfId="19" applyNumberFormat="1" applyFont="1" applyBorder="1"/>
    <xf numFmtId="166" fontId="25" fillId="0" borderId="1" xfId="19" applyNumberFormat="1" applyFont="1" applyBorder="1" applyAlignment="1">
      <alignment horizontal="center"/>
    </xf>
    <xf numFmtId="166" fontId="18" fillId="0" borderId="1" xfId="19" applyNumberFormat="1" applyFont="1" applyBorder="1"/>
    <xf numFmtId="0" fontId="25" fillId="0" borderId="0" xfId="19" applyFont="1"/>
    <xf numFmtId="166" fontId="8" fillId="0" borderId="0" xfId="19" applyNumberFormat="1" applyFont="1" applyAlignment="1">
      <alignment horizontal="right"/>
    </xf>
    <xf numFmtId="0" fontId="18" fillId="0" borderId="0" xfId="19" applyFont="1" applyAlignment="1">
      <alignment horizontal="center"/>
    </xf>
    <xf numFmtId="0" fontId="8" fillId="0" borderId="6" xfId="4" applyFont="1" applyBorder="1" applyAlignment="1">
      <alignment vertical="top" wrapText="1"/>
    </xf>
    <xf numFmtId="166" fontId="18" fillId="0" borderId="0" xfId="19" applyNumberFormat="1" applyFont="1" applyAlignment="1">
      <alignment horizontal="right" vertical="center"/>
    </xf>
    <xf numFmtId="166" fontId="25" fillId="0" borderId="0" xfId="19" applyNumberFormat="1" applyFont="1" applyAlignment="1">
      <alignment horizontal="right" vertical="center"/>
    </xf>
    <xf numFmtId="0" fontId="8" fillId="0" borderId="7" xfId="4" applyFont="1" applyBorder="1" applyAlignment="1">
      <alignment vertical="top" wrapText="1"/>
    </xf>
    <xf numFmtId="0" fontId="11" fillId="0" borderId="7" xfId="4" applyFont="1" applyBorder="1" applyAlignment="1">
      <alignment vertical="top" wrapText="1"/>
    </xf>
    <xf numFmtId="2" fontId="18" fillId="0" borderId="0" xfId="19" applyNumberFormat="1" applyFont="1" applyAlignment="1">
      <alignment horizontal="right" vertical="center"/>
    </xf>
    <xf numFmtId="166" fontId="18" fillId="0" borderId="0" xfId="19" applyNumberFormat="1" applyFont="1" applyAlignment="1">
      <alignment horizontal="right"/>
    </xf>
    <xf numFmtId="0" fontId="8" fillId="0" borderId="8" xfId="4" applyFont="1" applyBorder="1" applyAlignment="1">
      <alignment vertical="top" wrapText="1"/>
    </xf>
    <xf numFmtId="0" fontId="29" fillId="0" borderId="0" xfId="19" applyFont="1"/>
    <xf numFmtId="2" fontId="8" fillId="0" borderId="0" xfId="19" applyNumberFormat="1" applyFont="1" applyAlignment="1">
      <alignment horizontal="right" vertical="center"/>
    </xf>
    <xf numFmtId="0" fontId="10" fillId="0" borderId="0" xfId="19" applyFont="1"/>
    <xf numFmtId="0" fontId="11" fillId="0" borderId="0" xfId="4" applyFont="1" applyAlignment="1">
      <alignment vertical="top" wrapText="1"/>
    </xf>
    <xf numFmtId="2" fontId="29" fillId="0" borderId="0" xfId="19" applyNumberFormat="1" applyFont="1" applyAlignment="1">
      <alignment horizontal="right" vertical="center"/>
    </xf>
    <xf numFmtId="0" fontId="8" fillId="0" borderId="9" xfId="4" applyFont="1" applyBorder="1" applyAlignment="1">
      <alignment vertical="top" wrapText="1"/>
    </xf>
    <xf numFmtId="2" fontId="18" fillId="0" borderId="1" xfId="19" applyNumberFormat="1" applyFont="1" applyBorder="1" applyAlignment="1">
      <alignment horizontal="right" vertical="center"/>
    </xf>
    <xf numFmtId="166" fontId="25" fillId="0" borderId="1" xfId="19" applyNumberFormat="1" applyFont="1" applyBorder="1" applyAlignment="1">
      <alignment horizontal="right" vertical="center"/>
    </xf>
    <xf numFmtId="0" fontId="8" fillId="0" borderId="0" xfId="15" applyFont="1"/>
    <xf numFmtId="0" fontId="8" fillId="0" borderId="0" xfId="4" applyFont="1" applyFill="1"/>
    <xf numFmtId="0" fontId="8" fillId="0" borderId="16" xfId="4" applyFont="1" applyFill="1" applyBorder="1" applyAlignment="1">
      <alignment horizontal="center" vertical="top" wrapText="1"/>
    </xf>
    <xf numFmtId="0" fontId="8" fillId="0" borderId="16" xfId="4" applyFont="1" applyFill="1" applyBorder="1" applyAlignment="1">
      <alignment vertical="top" wrapText="1"/>
    </xf>
    <xf numFmtId="0" fontId="8" fillId="0" borderId="16" xfId="4" applyFont="1" applyFill="1" applyBorder="1" applyAlignment="1">
      <alignment horizontal="right"/>
    </xf>
    <xf numFmtId="0" fontId="8" fillId="0" borderId="0" xfId="4" applyFont="1" applyFill="1" applyAlignment="1">
      <alignment vertical="top" wrapText="1"/>
    </xf>
    <xf numFmtId="0" fontId="11" fillId="0" borderId="0" xfId="4" applyFont="1" applyAlignment="1">
      <alignment horizontal="center" vertical="center"/>
    </xf>
  </cellXfs>
  <cellStyles count="21">
    <cellStyle name="Migliaia" xfId="20" builtinId="3"/>
    <cellStyle name="Migliaia 2" xfId="3" xr:uid="{00000000-0005-0000-0000-000001000000}"/>
    <cellStyle name="Migliaia 2 2" xfId="8" xr:uid="{00000000-0005-0000-0000-000002000000}"/>
    <cellStyle name="Migliaia 2 2 2" xfId="10" xr:uid="{00000000-0005-0000-0000-000003000000}"/>
    <cellStyle name="Migliaia 3" xfId="17" xr:uid="{00000000-0005-0000-0000-000004000000}"/>
    <cellStyle name="Migliaia 3 2" xfId="9" xr:uid="{00000000-0005-0000-0000-000005000000}"/>
    <cellStyle name="Normale" xfId="0" builtinId="0"/>
    <cellStyle name="Normale 12" xfId="15" xr:uid="{00000000-0005-0000-0000-000007000000}"/>
    <cellStyle name="Normale 2" xfId="11" xr:uid="{00000000-0005-0000-0000-000008000000}"/>
    <cellStyle name="Normale 2 2 2" xfId="4" xr:uid="{00000000-0005-0000-0000-000009000000}"/>
    <cellStyle name="Normale 2 3" xfId="1" xr:uid="{00000000-0005-0000-0000-00000A000000}"/>
    <cellStyle name="Normale 2 4" xfId="18" xr:uid="{00000000-0005-0000-0000-00000B000000}"/>
    <cellStyle name="Normale 3" xfId="13" xr:uid="{00000000-0005-0000-0000-00000C000000}"/>
    <cellStyle name="Normale 3 2" xfId="2" xr:uid="{00000000-0005-0000-0000-00000D000000}"/>
    <cellStyle name="Normale 3 3" xfId="16" xr:uid="{00000000-0005-0000-0000-00000E000000}"/>
    <cellStyle name="Normale 4" xfId="19" xr:uid="{00000000-0005-0000-0000-00000F000000}"/>
    <cellStyle name="Normale 6" xfId="7" xr:uid="{00000000-0005-0000-0000-000010000000}"/>
    <cellStyle name="Normale_tab1.6" xfId="5" xr:uid="{00000000-0005-0000-0000-000011000000}"/>
    <cellStyle name="Normale_tab1.6 2" xfId="6" xr:uid="{00000000-0005-0000-0000-000012000000}"/>
    <cellStyle name="Nuovo" xfId="12" xr:uid="{00000000-0005-0000-0000-000013000000}"/>
    <cellStyle name="trattino" xfId="14" xr:uid="{00000000-0005-0000-0000-00001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8.xml"/><Relationship Id="rId42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3.xml"/><Relationship Id="rId41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6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externalLink" Target="externalLinks/externalLink2.xml"/><Relationship Id="rId36" Type="http://schemas.openxmlformats.org/officeDocument/2006/relationships/externalLink" Target="externalLinks/externalLink10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1.xml"/><Relationship Id="rId30" Type="http://schemas.openxmlformats.org/officeDocument/2006/relationships/externalLink" Target="externalLinks/externalLink4.xml"/><Relationship Id="rId35" Type="http://schemas.openxmlformats.org/officeDocument/2006/relationships/externalLink" Target="externalLinks/externalLink9.xml"/><Relationship Id="rId43" Type="http://schemas.openxmlformats.org/officeDocument/2006/relationships/customXml" Target="../customXml/item3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7.xml"/><Relationship Id="rId38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'f1'!$H$28</c:f>
              <c:strCache>
                <c:ptCount val="1"/>
                <c:pt idx="0">
                  <c:v>Industria alimentare, bevande e tabacco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'f1'!$I$27:$K$27</c:f>
              <c:strCache>
                <c:ptCount val="3"/>
                <c:pt idx="0">
                  <c:v>VA</c:v>
                </c:pt>
                <c:pt idx="1">
                  <c:v>Ula</c:v>
                </c:pt>
                <c:pt idx="2">
                  <c:v>Produttività </c:v>
                </c:pt>
              </c:strCache>
            </c:strRef>
          </c:cat>
          <c:val>
            <c:numRef>
              <c:f>'f1'!$I$28:$K$28</c:f>
              <c:numCache>
                <c:formatCode>0.0</c:formatCode>
                <c:ptCount val="3"/>
                <c:pt idx="0">
                  <c:v>9.9889797575546648</c:v>
                </c:pt>
                <c:pt idx="1">
                  <c:v>-3.1144374698213366</c:v>
                </c:pt>
                <c:pt idx="2">
                  <c:v>13.524633480137402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2F2-4713-8285-2759DDE5094D}"/>
            </c:ext>
          </c:extLst>
        </c:ser>
        <c:ser>
          <c:idx val="1"/>
          <c:order val="1"/>
          <c:tx>
            <c:strRef>
              <c:f>'f1'!$H$29</c:f>
              <c:strCache>
                <c:ptCount val="1"/>
                <c:pt idx="0">
                  <c:v>Industria manifatturiera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'f1'!$I$27:$K$27</c:f>
              <c:strCache>
                <c:ptCount val="3"/>
                <c:pt idx="0">
                  <c:v>VA</c:v>
                </c:pt>
                <c:pt idx="1">
                  <c:v>Ula</c:v>
                </c:pt>
                <c:pt idx="2">
                  <c:v>Produttività </c:v>
                </c:pt>
              </c:strCache>
            </c:strRef>
          </c:cat>
          <c:val>
            <c:numRef>
              <c:f>'f1'!$I$29:$K$29</c:f>
              <c:numCache>
                <c:formatCode>0.0</c:formatCode>
                <c:ptCount val="3"/>
                <c:pt idx="0">
                  <c:v>-3.0603322025140085</c:v>
                </c:pt>
                <c:pt idx="1">
                  <c:v>-15.456841642872831</c:v>
                </c:pt>
                <c:pt idx="2">
                  <c:v>14.662936281601269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2F2-4713-8285-2759DDE5094D}"/>
            </c:ext>
          </c:extLst>
        </c:ser>
        <c:ser>
          <c:idx val="2"/>
          <c:order val="2"/>
          <c:tx>
            <c:strRef>
              <c:f>'f1'!$H$30</c:f>
              <c:strCache>
                <c:ptCount val="1"/>
                <c:pt idx="0">
                  <c:v>Totale economia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'f1'!$I$27:$K$27</c:f>
              <c:strCache>
                <c:ptCount val="3"/>
                <c:pt idx="0">
                  <c:v>VA</c:v>
                </c:pt>
                <c:pt idx="1">
                  <c:v>Ula</c:v>
                </c:pt>
                <c:pt idx="2">
                  <c:v>Produttività </c:v>
                </c:pt>
              </c:strCache>
            </c:strRef>
          </c:cat>
          <c:val>
            <c:numRef>
              <c:f>'f1'!$I$30:$K$30</c:f>
              <c:numCache>
                <c:formatCode>0.0</c:formatCode>
                <c:ptCount val="3"/>
                <c:pt idx="0">
                  <c:v>-3.6984675245171696</c:v>
                </c:pt>
                <c:pt idx="1">
                  <c:v>-10.236540415034108</c:v>
                </c:pt>
                <c:pt idx="2">
                  <c:v>7.2836685670835966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2F2-4713-8285-2759DDE509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2073088"/>
        <c:axId val="102074624"/>
      </c:barChart>
      <c:catAx>
        <c:axId val="102073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02074624"/>
        <c:crosses val="autoZero"/>
        <c:auto val="1"/>
        <c:lblAlgn val="ctr"/>
        <c:lblOffset val="100"/>
        <c:noMultiLvlLbl val="0"/>
      </c:catAx>
      <c:valAx>
        <c:axId val="102074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020730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185791931731388E-2"/>
          <c:y val="2.1570603174360537E-2"/>
          <c:w val="0.94656953055767723"/>
          <c:h val="0.94068084127050855"/>
        </c:manualLayout>
      </c:layout>
      <c:ofPieChart>
        <c:ofPieType val="bar"/>
        <c:varyColors val="1"/>
        <c:ser>
          <c:idx val="0"/>
          <c:order val="0"/>
          <c:dLbls>
            <c:dLbl>
              <c:idx val="12"/>
              <c:tx>
                <c:rich>
                  <a:bodyPr/>
                  <a:lstStyle/>
                  <a:p>
                    <a:r>
                      <a:rPr lang="en-US"/>
                      <a:t>Prodotti del Made in Italy
74,3%</a:t>
                    </a:r>
                  </a:p>
                </c:rich>
              </c:tx>
              <c:dLblPos val="ctr"/>
              <c:showLegendKey val="0"/>
              <c:showVal val="0"/>
              <c:showCatName val="1"/>
              <c:showSerName val="0"/>
              <c:showPercent val="1"/>
              <c:showBubbleSize val="0"/>
              <c:separator> </c:separator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85F9-445A-BD8D-E3D46A682EF8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dLblPos val="ctr"/>
            <c:showLegendKey val="0"/>
            <c:showVal val="0"/>
            <c:showCatName val="1"/>
            <c:showSerName val="0"/>
            <c:showPercent val="1"/>
            <c:showBubbleSize val="0"/>
            <c:separator> 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'f9'!$A$1:$A$12</c:f>
              <c:strCache>
                <c:ptCount val="12"/>
                <c:pt idx="0">
                  <c:v>Altri prodotti Agro-alimentari</c:v>
                </c:pt>
                <c:pt idx="1">
                  <c:v>Vino confezionato</c:v>
                </c:pt>
                <c:pt idx="2">
                  <c:v>Pasta</c:v>
                </c:pt>
                <c:pt idx="3">
                  <c:v>Frutta fresca</c:v>
                </c:pt>
                <c:pt idx="4">
                  <c:v>Prodotti da forno</c:v>
                </c:pt>
                <c:pt idx="5">
                  <c:v>Pomodoro trasformato</c:v>
                </c:pt>
                <c:pt idx="6">
                  <c:v>Formaggi</c:v>
                </c:pt>
                <c:pt idx="7">
                  <c:v>Prod. dolc. a base di cacao</c:v>
                </c:pt>
                <c:pt idx="8">
                  <c:v>Salumi</c:v>
                </c:pt>
                <c:pt idx="9">
                  <c:v>Olio di oliva</c:v>
                </c:pt>
                <c:pt idx="10">
                  <c:v>Caffè</c:v>
                </c:pt>
                <c:pt idx="11">
                  <c:v>Altri prodotti del Made in Italy</c:v>
                </c:pt>
              </c:strCache>
            </c:strRef>
          </c:cat>
          <c:val>
            <c:numRef>
              <c:f>'f9'!$B$1:$B$12</c:f>
              <c:numCache>
                <c:formatCode>#,##0.00</c:formatCode>
                <c:ptCount val="12"/>
                <c:pt idx="0">
                  <c:v>11555.979597000005</c:v>
                </c:pt>
                <c:pt idx="1">
                  <c:v>6019.048425</c:v>
                </c:pt>
                <c:pt idx="2">
                  <c:v>3067.1215440000001</c:v>
                </c:pt>
                <c:pt idx="3">
                  <c:v>2623.9124889999998</c:v>
                </c:pt>
                <c:pt idx="4">
                  <c:v>2438.805464</c:v>
                </c:pt>
                <c:pt idx="5">
                  <c:v>2199.662088</c:v>
                </c:pt>
                <c:pt idx="6">
                  <c:v>2087.4296530000001</c:v>
                </c:pt>
                <c:pt idx="7">
                  <c:v>1886.421102</c:v>
                </c:pt>
                <c:pt idx="8">
                  <c:v>1706.2010929999999</c:v>
                </c:pt>
                <c:pt idx="9">
                  <c:v>1443.531645</c:v>
                </c:pt>
                <c:pt idx="10">
                  <c:v>1402.375556</c:v>
                </c:pt>
                <c:pt idx="11">
                  <c:v>8508.2007849999973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5F9-445A-BD8D-E3D46A682E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67"/>
        <c:splitType val="pos"/>
        <c:splitPos val="11"/>
        <c:secondPieSize val="84"/>
        <c:serLines/>
      </c:ofPieChart>
    </c:plotArea>
    <c:plotVisOnly val="1"/>
    <c:dispBlanksAs val="gap"/>
    <c:showDLblsOverMax val="0"/>
  </c:chart>
  <c:txPr>
    <a:bodyPr/>
    <a:lstStyle/>
    <a:p>
      <a:pPr>
        <a:defRPr sz="1000"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445370719695582E-2"/>
          <c:y val="7.4765287741605221E-2"/>
          <c:w val="0.89788590182023231"/>
          <c:h val="0.71429106926409336"/>
        </c:manualLayout>
      </c:layout>
      <c:lineChart>
        <c:grouping val="standard"/>
        <c:varyColors val="0"/>
        <c:ser>
          <c:idx val="0"/>
          <c:order val="0"/>
          <c:tx>
            <c:strRef>
              <c:f>'f2'!$C$2</c:f>
              <c:strCache>
                <c:ptCount val="1"/>
                <c:pt idx="0">
                  <c:v>Manif. Totale</c:v>
                </c:pt>
              </c:strCache>
            </c:strRef>
          </c:tx>
          <c:marker>
            <c:symbol val="none"/>
          </c:marker>
          <c:cat>
            <c:strRef>
              <c:f>'f2'!$D$1:$O$1</c:f>
              <c:strCache>
                <c:ptCount val="12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 (primi 7 mesi)</c:v>
                </c:pt>
              </c:strCache>
            </c:strRef>
          </c:cat>
          <c:val>
            <c:numRef>
              <c:f>'f2'!$D$2:$O$2</c:f>
              <c:numCache>
                <c:formatCode>0</c:formatCode>
                <c:ptCount val="12"/>
                <c:pt idx="0">
                  <c:v>100.25833333333334</c:v>
                </c:pt>
                <c:pt idx="1">
                  <c:v>106.875</c:v>
                </c:pt>
                <c:pt idx="2">
                  <c:v>102.44166666666666</c:v>
                </c:pt>
                <c:pt idx="3">
                  <c:v>99.216666666666654</c:v>
                </c:pt>
                <c:pt idx="4">
                  <c:v>99.175000000000011</c:v>
                </c:pt>
                <c:pt idx="5">
                  <c:v>99.99166666666666</c:v>
                </c:pt>
                <c:pt idx="6">
                  <c:v>100.69166666666666</c:v>
                </c:pt>
                <c:pt idx="7">
                  <c:v>106.30833333333332</c:v>
                </c:pt>
                <c:pt idx="8">
                  <c:v>108.85833333333333</c:v>
                </c:pt>
                <c:pt idx="9">
                  <c:v>108.59999999999998</c:v>
                </c:pt>
                <c:pt idx="10">
                  <c:v>96.108333333333348</c:v>
                </c:pt>
                <c:pt idx="11">
                  <c:v>116.71428571428571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FA1-47F0-BBFB-9F502FD1DE44}"/>
            </c:ext>
          </c:extLst>
        </c:ser>
        <c:ser>
          <c:idx val="1"/>
          <c:order val="1"/>
          <c:tx>
            <c:strRef>
              <c:f>'f2'!$C$3</c:f>
              <c:strCache>
                <c:ptCount val="1"/>
                <c:pt idx="0">
                  <c:v>Manif. Nazionale</c:v>
                </c:pt>
              </c:strCache>
            </c:strRef>
          </c:tx>
          <c:marker>
            <c:symbol val="none"/>
          </c:marker>
          <c:cat>
            <c:strRef>
              <c:f>'f2'!$D$1:$O$1</c:f>
              <c:strCache>
                <c:ptCount val="12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 (primi 7 mesi)</c:v>
                </c:pt>
              </c:strCache>
            </c:strRef>
          </c:cat>
          <c:val>
            <c:numRef>
              <c:f>'f2'!$D$3:$O$3</c:f>
              <c:numCache>
                <c:formatCode>0</c:formatCode>
                <c:ptCount val="12"/>
                <c:pt idx="0">
                  <c:v>109.3</c:v>
                </c:pt>
                <c:pt idx="1">
                  <c:v>114.48333333333333</c:v>
                </c:pt>
                <c:pt idx="2">
                  <c:v>106.44166666666668</c:v>
                </c:pt>
                <c:pt idx="3">
                  <c:v>100.8</c:v>
                </c:pt>
                <c:pt idx="4">
                  <c:v>99.358333333333348</c:v>
                </c:pt>
                <c:pt idx="5">
                  <c:v>100</c:v>
                </c:pt>
                <c:pt idx="6">
                  <c:v>100.31666666666668</c:v>
                </c:pt>
                <c:pt idx="7">
                  <c:v>105.49166666666667</c:v>
                </c:pt>
                <c:pt idx="8">
                  <c:v>107.34166666666665</c:v>
                </c:pt>
                <c:pt idx="9">
                  <c:v>107.11666666666666</c:v>
                </c:pt>
                <c:pt idx="10">
                  <c:v>94.933333333333337</c:v>
                </c:pt>
                <c:pt idx="11">
                  <c:v>116.18571428571428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FA1-47F0-BBFB-9F502FD1DE44}"/>
            </c:ext>
          </c:extLst>
        </c:ser>
        <c:ser>
          <c:idx val="2"/>
          <c:order val="2"/>
          <c:tx>
            <c:strRef>
              <c:f>'f2'!$C$4</c:f>
              <c:strCache>
                <c:ptCount val="1"/>
                <c:pt idx="0">
                  <c:v>Manif. Estero</c:v>
                </c:pt>
              </c:strCache>
            </c:strRef>
          </c:tx>
          <c:marker>
            <c:symbol val="none"/>
          </c:marker>
          <c:cat>
            <c:strRef>
              <c:f>'f2'!$D$1:$O$1</c:f>
              <c:strCache>
                <c:ptCount val="12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 (primi 7 mesi)</c:v>
                </c:pt>
              </c:strCache>
            </c:strRef>
          </c:cat>
          <c:val>
            <c:numRef>
              <c:f>'f2'!$D$4:$O$4</c:f>
              <c:numCache>
                <c:formatCode>0</c:formatCode>
                <c:ptCount val="12"/>
                <c:pt idx="0">
                  <c:v>83.075000000000003</c:v>
                </c:pt>
                <c:pt idx="1">
                  <c:v>92.424999999999997</c:v>
                </c:pt>
                <c:pt idx="2">
                  <c:v>94.850000000000009</c:v>
                </c:pt>
                <c:pt idx="3">
                  <c:v>96.2</c:v>
                </c:pt>
                <c:pt idx="4">
                  <c:v>98.766666666666652</c:v>
                </c:pt>
                <c:pt idx="5">
                  <c:v>100</c:v>
                </c:pt>
                <c:pt idx="6">
                  <c:v>101.39999999999998</c:v>
                </c:pt>
                <c:pt idx="7">
                  <c:v>107.87500000000001</c:v>
                </c:pt>
                <c:pt idx="8">
                  <c:v>111.83333333333333</c:v>
                </c:pt>
                <c:pt idx="9">
                  <c:v>111.50833333333333</c:v>
                </c:pt>
                <c:pt idx="10">
                  <c:v>98.399999999999991</c:v>
                </c:pt>
                <c:pt idx="11">
                  <c:v>117.65714285714284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FA1-47F0-BBFB-9F502FD1DE44}"/>
            </c:ext>
          </c:extLst>
        </c:ser>
        <c:ser>
          <c:idx val="3"/>
          <c:order val="3"/>
          <c:tx>
            <c:strRef>
              <c:f>'f2'!$C$5</c:f>
              <c:strCache>
                <c:ptCount val="1"/>
                <c:pt idx="0">
                  <c:v>Alim. Totale</c:v>
                </c:pt>
              </c:strCache>
            </c:strRef>
          </c:tx>
          <c:marker>
            <c:symbol val="none"/>
          </c:marker>
          <c:cat>
            <c:strRef>
              <c:f>'f2'!$D$1:$O$1</c:f>
              <c:strCache>
                <c:ptCount val="12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 (primi 7 mesi)</c:v>
                </c:pt>
              </c:strCache>
            </c:strRef>
          </c:cat>
          <c:val>
            <c:numRef>
              <c:f>'f2'!$D$5:$O$5</c:f>
              <c:numCache>
                <c:formatCode>0</c:formatCode>
                <c:ptCount val="12"/>
                <c:pt idx="0">
                  <c:v>93.774999999999991</c:v>
                </c:pt>
                <c:pt idx="1">
                  <c:v>100.54166666666667</c:v>
                </c:pt>
                <c:pt idx="2">
                  <c:v>101.44166666666668</c:v>
                </c:pt>
                <c:pt idx="3">
                  <c:v>101.55833333333334</c:v>
                </c:pt>
                <c:pt idx="4">
                  <c:v>92.408333333333346</c:v>
                </c:pt>
                <c:pt idx="5">
                  <c:v>100</c:v>
                </c:pt>
                <c:pt idx="6">
                  <c:v>101.69999999999999</c:v>
                </c:pt>
                <c:pt idx="7">
                  <c:v>104.43333333333334</c:v>
                </c:pt>
                <c:pt idx="8">
                  <c:v>104.37499999999999</c:v>
                </c:pt>
                <c:pt idx="9">
                  <c:v>106.70833333333331</c:v>
                </c:pt>
                <c:pt idx="10">
                  <c:v>107.00000000000001</c:v>
                </c:pt>
                <c:pt idx="11">
                  <c:v>109.41428571428571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FA1-47F0-BBFB-9F502FD1DE44}"/>
            </c:ext>
          </c:extLst>
        </c:ser>
        <c:ser>
          <c:idx val="4"/>
          <c:order val="4"/>
          <c:tx>
            <c:strRef>
              <c:f>'f2'!$C$6</c:f>
              <c:strCache>
                <c:ptCount val="1"/>
                <c:pt idx="0">
                  <c:v>Alim. Nazionale</c:v>
                </c:pt>
              </c:strCache>
            </c:strRef>
          </c:tx>
          <c:marker>
            <c:symbol val="none"/>
          </c:marker>
          <c:cat>
            <c:strRef>
              <c:f>'f2'!$D$1:$O$1</c:f>
              <c:strCache>
                <c:ptCount val="12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 (primi 7 mesi)</c:v>
                </c:pt>
              </c:strCache>
            </c:strRef>
          </c:cat>
          <c:val>
            <c:numRef>
              <c:f>'f2'!$D$6:$O$6</c:f>
              <c:numCache>
                <c:formatCode>0</c:formatCode>
                <c:ptCount val="12"/>
                <c:pt idx="0">
                  <c:v>97.124999999999986</c:v>
                </c:pt>
                <c:pt idx="1">
                  <c:v>104.03333333333332</c:v>
                </c:pt>
                <c:pt idx="2">
                  <c:v>104.02499999999999</c:v>
                </c:pt>
                <c:pt idx="3">
                  <c:v>103.45</c:v>
                </c:pt>
                <c:pt idx="4">
                  <c:v>93.166666666666671</c:v>
                </c:pt>
                <c:pt idx="5">
                  <c:v>100</c:v>
                </c:pt>
                <c:pt idx="6">
                  <c:v>101.11666666666667</c:v>
                </c:pt>
                <c:pt idx="7">
                  <c:v>104.13333333333333</c:v>
                </c:pt>
                <c:pt idx="8">
                  <c:v>103.325</c:v>
                </c:pt>
                <c:pt idx="9">
                  <c:v>105</c:v>
                </c:pt>
                <c:pt idx="10">
                  <c:v>104.48333333333335</c:v>
                </c:pt>
                <c:pt idx="11">
                  <c:v>105.88571428571429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FA1-47F0-BBFB-9F502FD1DE44}"/>
            </c:ext>
          </c:extLst>
        </c:ser>
        <c:ser>
          <c:idx val="5"/>
          <c:order val="5"/>
          <c:tx>
            <c:strRef>
              <c:f>'f2'!$C$7</c:f>
              <c:strCache>
                <c:ptCount val="1"/>
                <c:pt idx="0">
                  <c:v>Alim. Estero</c:v>
                </c:pt>
              </c:strCache>
            </c:strRef>
          </c:tx>
          <c:marker>
            <c:symbol val="none"/>
          </c:marker>
          <c:cat>
            <c:strRef>
              <c:f>'f2'!$D$1:$O$1</c:f>
              <c:strCache>
                <c:ptCount val="12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 (primi 7 mesi)</c:v>
                </c:pt>
              </c:strCache>
            </c:strRef>
          </c:cat>
          <c:val>
            <c:numRef>
              <c:f>'f2'!$D$7:$O$7</c:f>
              <c:numCache>
                <c:formatCode>0</c:formatCode>
                <c:ptCount val="12"/>
                <c:pt idx="0">
                  <c:v>76.308333333333337</c:v>
                </c:pt>
                <c:pt idx="1">
                  <c:v>82.25833333333334</c:v>
                </c:pt>
                <c:pt idx="2">
                  <c:v>87.899999999999991</c:v>
                </c:pt>
                <c:pt idx="3">
                  <c:v>91.699999999999989</c:v>
                </c:pt>
                <c:pt idx="4">
                  <c:v>88.358333333333334</c:v>
                </c:pt>
                <c:pt idx="5">
                  <c:v>99.99166666666666</c:v>
                </c:pt>
                <c:pt idx="6">
                  <c:v>104.64999999999999</c:v>
                </c:pt>
                <c:pt idx="7">
                  <c:v>105.90833333333332</c:v>
                </c:pt>
                <c:pt idx="8">
                  <c:v>109.71666666666668</c:v>
                </c:pt>
                <c:pt idx="9">
                  <c:v>115.39166666666667</c:v>
                </c:pt>
                <c:pt idx="10">
                  <c:v>119.66666666666667</c:v>
                </c:pt>
                <c:pt idx="11">
                  <c:v>127.21428571428571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FA1-47F0-BBFB-9F502FD1DE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2810368"/>
        <c:axId val="102811904"/>
      </c:lineChart>
      <c:catAx>
        <c:axId val="102810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2811904"/>
        <c:crosses val="autoZero"/>
        <c:auto val="1"/>
        <c:lblAlgn val="ctr"/>
        <c:lblOffset val="100"/>
        <c:noMultiLvlLbl val="0"/>
      </c:catAx>
      <c:valAx>
        <c:axId val="102811904"/>
        <c:scaling>
          <c:orientation val="minMax"/>
          <c:min val="40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10281036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Fig. 1.3 - Variazione % spesa media mensile per circoscrizione 2020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'f3'!$A$3:$A$7</c:f>
              <c:strCache>
                <c:ptCount val="5"/>
                <c:pt idx="0">
                  <c:v>Nord-ovest</c:v>
                </c:pt>
                <c:pt idx="1">
                  <c:v>Nord-est</c:v>
                </c:pt>
                <c:pt idx="2">
                  <c:v>Centro</c:v>
                </c:pt>
                <c:pt idx="3">
                  <c:v>Sud</c:v>
                </c:pt>
                <c:pt idx="4">
                  <c:v>Isole</c:v>
                </c:pt>
              </c:strCache>
            </c:strRef>
          </c:cat>
          <c:val>
            <c:numRef>
              <c:f>'f3'!$B$3:$B$7</c:f>
              <c:numCache>
                <c:formatCode>General</c:formatCode>
                <c:ptCount val="5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2989-4922-B416-94CC94B37A3C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'f3'!$A$3:$A$7</c:f>
              <c:strCache>
                <c:ptCount val="5"/>
                <c:pt idx="0">
                  <c:v>Nord-ovest</c:v>
                </c:pt>
                <c:pt idx="1">
                  <c:v>Nord-est</c:v>
                </c:pt>
                <c:pt idx="2">
                  <c:v>Centro</c:v>
                </c:pt>
                <c:pt idx="3">
                  <c:v>Sud</c:v>
                </c:pt>
                <c:pt idx="4">
                  <c:v>Isole</c:v>
                </c:pt>
              </c:strCache>
            </c:strRef>
          </c:cat>
          <c:val>
            <c:numRef>
              <c:f>'f3'!$C$3:$C$7</c:f>
              <c:numCache>
                <c:formatCode>#,##0.0</c:formatCode>
                <c:ptCount val="5"/>
                <c:pt idx="0">
                  <c:v>-2.6372964484694625</c:v>
                </c:pt>
                <c:pt idx="1">
                  <c:v>3.1913455037187344</c:v>
                </c:pt>
                <c:pt idx="2">
                  <c:v>1.2993019931040297</c:v>
                </c:pt>
                <c:pt idx="3">
                  <c:v>-0.89156126891976184</c:v>
                </c:pt>
                <c:pt idx="4">
                  <c:v>7.7496610935381725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989-4922-B416-94CC94B37A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03915904"/>
        <c:axId val="103917440"/>
        <c:extLst/>
      </c:barChart>
      <c:catAx>
        <c:axId val="10391590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03917440"/>
        <c:crosses val="autoZero"/>
        <c:auto val="1"/>
        <c:lblAlgn val="ctr"/>
        <c:lblOffset val="100"/>
        <c:noMultiLvlLbl val="0"/>
      </c:catAx>
      <c:valAx>
        <c:axId val="1039174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039159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200" b="0" i="0" baseline="0">
                <a:effectLst/>
              </a:rPr>
              <a:t>Fig. 1.4 - Composizione % della spesa media delle diverse tipologie di prodotti alimentari rispetto alla media mensile complessiva per circoscrizione - 2020</a:t>
            </a:r>
            <a:endParaRPr lang="it-IT" sz="1200">
              <a:effectLst/>
            </a:endParaRPr>
          </a:p>
        </c:rich>
      </c:tx>
      <c:layout>
        <c:manualLayout>
          <c:xMode val="edge"/>
          <c:yMode val="edge"/>
          <c:x val="6.638028026753208E-2"/>
          <c:y val="8.948545861297539E-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6"/>
          <c:order val="0"/>
          <c:tx>
            <c:strRef>
              <c:f>'f4'!$B$3</c:f>
              <c:strCache>
                <c:ptCount val="1"/>
                <c:pt idx="0">
                  <c:v>Nord-ovest</c:v>
                </c:pt>
              </c:strCache>
            </c:strRef>
          </c:tx>
          <c:invertIfNegative val="0"/>
          <c:cat>
            <c:strRef>
              <c:f>'f4'!$A$4:$A$14</c:f>
              <c:strCache>
                <c:ptCount val="11"/>
                <c:pt idx="0">
                  <c:v>Pane e cereali</c:v>
                </c:pt>
                <c:pt idx="1">
                  <c:v>Carni</c:v>
                </c:pt>
                <c:pt idx="2">
                  <c:v>Pesci e prodotti ittici</c:v>
                </c:pt>
                <c:pt idx="3">
                  <c:v>Latte, formaggi e uova</c:v>
                </c:pt>
                <c:pt idx="4">
                  <c:v>Oli e grassi</c:v>
                </c:pt>
                <c:pt idx="5">
                  <c:v>Frutta</c:v>
                </c:pt>
                <c:pt idx="6">
                  <c:v>Vegetali</c:v>
                </c:pt>
                <c:pt idx="7">
                  <c:v>Zucchero, confetture, miele, cioccolato e dolciumi</c:v>
                </c:pt>
                <c:pt idx="8">
                  <c:v>Piatti pronti e altre preparazioni alimentari (prodotti alimentari  n.a.c.*)</c:v>
                </c:pt>
                <c:pt idx="9">
                  <c:v>Caffè, tè e cacao</c:v>
                </c:pt>
                <c:pt idx="10">
                  <c:v>Acque minerali, bevande analcoliche, succhi di frutta e verdura</c:v>
                </c:pt>
              </c:strCache>
            </c:strRef>
          </c:cat>
          <c:val>
            <c:numRef>
              <c:f>'f4'!$B$4:$B$14</c:f>
              <c:numCache>
                <c:formatCode>0.0</c:formatCode>
                <c:ptCount val="11"/>
                <c:pt idx="0">
                  <c:v>3.0447257250196165</c:v>
                </c:pt>
                <c:pt idx="1">
                  <c:v>3.8099691683377053</c:v>
                </c:pt>
                <c:pt idx="2">
                  <c:v>1.3200548470701996</c:v>
                </c:pt>
                <c:pt idx="3">
                  <c:v>2.3967852642091163</c:v>
                </c:pt>
                <c:pt idx="4">
                  <c:v>0.52825971514397363</c:v>
                </c:pt>
                <c:pt idx="5">
                  <c:v>1.7349745183048131</c:v>
                </c:pt>
                <c:pt idx="6">
                  <c:v>2.4237332466770756</c:v>
                </c:pt>
                <c:pt idx="7">
                  <c:v>0.74305098716800477</c:v>
                </c:pt>
                <c:pt idx="8">
                  <c:v>0.50646355285371203</c:v>
                </c:pt>
                <c:pt idx="9">
                  <c:v>0.57462609674325704</c:v>
                </c:pt>
                <c:pt idx="10">
                  <c:v>0.8540132679184268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6F7-4026-8406-5F07D71C38FB}"/>
            </c:ext>
          </c:extLst>
        </c:ser>
        <c:ser>
          <c:idx val="7"/>
          <c:order val="1"/>
          <c:tx>
            <c:strRef>
              <c:f>'f4'!$C$3</c:f>
              <c:strCache>
                <c:ptCount val="1"/>
                <c:pt idx="0">
                  <c:v>Nord-est</c:v>
                </c:pt>
              </c:strCache>
            </c:strRef>
          </c:tx>
          <c:invertIfNegative val="0"/>
          <c:cat>
            <c:strRef>
              <c:f>'f4'!$A$4:$A$14</c:f>
              <c:strCache>
                <c:ptCount val="11"/>
                <c:pt idx="0">
                  <c:v>Pane e cereali</c:v>
                </c:pt>
                <c:pt idx="1">
                  <c:v>Carni</c:v>
                </c:pt>
                <c:pt idx="2">
                  <c:v>Pesci e prodotti ittici</c:v>
                </c:pt>
                <c:pt idx="3">
                  <c:v>Latte, formaggi e uova</c:v>
                </c:pt>
                <c:pt idx="4">
                  <c:v>Oli e grassi</c:v>
                </c:pt>
                <c:pt idx="5">
                  <c:v>Frutta</c:v>
                </c:pt>
                <c:pt idx="6">
                  <c:v>Vegetali</c:v>
                </c:pt>
                <c:pt idx="7">
                  <c:v>Zucchero, confetture, miele, cioccolato e dolciumi</c:v>
                </c:pt>
                <c:pt idx="8">
                  <c:v>Piatti pronti e altre preparazioni alimentari (prodotti alimentari  n.a.c.*)</c:v>
                </c:pt>
                <c:pt idx="9">
                  <c:v>Caffè, tè e cacao</c:v>
                </c:pt>
                <c:pt idx="10">
                  <c:v>Acque minerali, bevande analcoliche, succhi di frutta e verdura</c:v>
                </c:pt>
              </c:strCache>
            </c:strRef>
          </c:cat>
          <c:val>
            <c:numRef>
              <c:f>'f4'!$C$4:$C$14</c:f>
              <c:numCache>
                <c:formatCode>0.0</c:formatCode>
                <c:ptCount val="11"/>
                <c:pt idx="0">
                  <c:v>3.0027758748361602</c:v>
                </c:pt>
                <c:pt idx="1">
                  <c:v>3.7080302376323093</c:v>
                </c:pt>
                <c:pt idx="2">
                  <c:v>1.4259522517849152</c:v>
                </c:pt>
                <c:pt idx="3">
                  <c:v>2.5359061983978335</c:v>
                </c:pt>
                <c:pt idx="4">
                  <c:v>0.57259843268008548</c:v>
                </c:pt>
                <c:pt idx="5">
                  <c:v>1.78946909908804</c:v>
                </c:pt>
                <c:pt idx="6">
                  <c:v>2.5291744049292566</c:v>
                </c:pt>
                <c:pt idx="7">
                  <c:v>0.76148463765131691</c:v>
                </c:pt>
                <c:pt idx="8">
                  <c:v>0.52587186625114335</c:v>
                </c:pt>
                <c:pt idx="9">
                  <c:v>0.52983174476207073</c:v>
                </c:pt>
                <c:pt idx="10">
                  <c:v>0.74920901426744235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6F7-4026-8406-5F07D71C38FB}"/>
            </c:ext>
          </c:extLst>
        </c:ser>
        <c:ser>
          <c:idx val="8"/>
          <c:order val="2"/>
          <c:tx>
            <c:strRef>
              <c:f>'f4'!$D$3</c:f>
              <c:strCache>
                <c:ptCount val="1"/>
                <c:pt idx="0">
                  <c:v>Centro</c:v>
                </c:pt>
              </c:strCache>
            </c:strRef>
          </c:tx>
          <c:invertIfNegative val="0"/>
          <c:cat>
            <c:strRef>
              <c:f>'f4'!$A$4:$A$14</c:f>
              <c:strCache>
                <c:ptCount val="11"/>
                <c:pt idx="0">
                  <c:v>Pane e cereali</c:v>
                </c:pt>
                <c:pt idx="1">
                  <c:v>Carni</c:v>
                </c:pt>
                <c:pt idx="2">
                  <c:v>Pesci e prodotti ittici</c:v>
                </c:pt>
                <c:pt idx="3">
                  <c:v>Latte, formaggi e uova</c:v>
                </c:pt>
                <c:pt idx="4">
                  <c:v>Oli e grassi</c:v>
                </c:pt>
                <c:pt idx="5">
                  <c:v>Frutta</c:v>
                </c:pt>
                <c:pt idx="6">
                  <c:v>Vegetali</c:v>
                </c:pt>
                <c:pt idx="7">
                  <c:v>Zucchero, confetture, miele, cioccolato e dolciumi</c:v>
                </c:pt>
                <c:pt idx="8">
                  <c:v>Piatti pronti e altre preparazioni alimentari (prodotti alimentari  n.a.c.*)</c:v>
                </c:pt>
                <c:pt idx="9">
                  <c:v>Caffè, tè e cacao</c:v>
                </c:pt>
                <c:pt idx="10">
                  <c:v>Acque minerali, bevande analcoliche, succhi di frutta e verdura</c:v>
                </c:pt>
              </c:strCache>
            </c:strRef>
          </c:cat>
          <c:val>
            <c:numRef>
              <c:f>'f4'!$D$4:$D$14</c:f>
              <c:numCache>
                <c:formatCode>0.0</c:formatCode>
                <c:ptCount val="11"/>
                <c:pt idx="0">
                  <c:v>3.0941920167615344</c:v>
                </c:pt>
                <c:pt idx="1">
                  <c:v>4.0860223619901932</c:v>
                </c:pt>
                <c:pt idx="2">
                  <c:v>1.8103891241221903</c:v>
                </c:pt>
                <c:pt idx="3">
                  <c:v>2.5074586438612072</c:v>
                </c:pt>
                <c:pt idx="4">
                  <c:v>0.61461615368988765</c:v>
                </c:pt>
                <c:pt idx="5">
                  <c:v>1.7637850476596388</c:v>
                </c:pt>
                <c:pt idx="6">
                  <c:v>2.7492421858506835</c:v>
                </c:pt>
                <c:pt idx="7">
                  <c:v>0.71459583909245528</c:v>
                </c:pt>
                <c:pt idx="8">
                  <c:v>0.38757065297489351</c:v>
                </c:pt>
                <c:pt idx="9">
                  <c:v>0.589521650979283</c:v>
                </c:pt>
                <c:pt idx="10">
                  <c:v>0.87472266591250381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6F7-4026-8406-5F07D71C38FB}"/>
            </c:ext>
          </c:extLst>
        </c:ser>
        <c:ser>
          <c:idx val="9"/>
          <c:order val="3"/>
          <c:tx>
            <c:strRef>
              <c:f>'f4'!$E$3</c:f>
              <c:strCache>
                <c:ptCount val="1"/>
                <c:pt idx="0">
                  <c:v>Sud</c:v>
                </c:pt>
              </c:strCache>
            </c:strRef>
          </c:tx>
          <c:invertIfNegative val="0"/>
          <c:cat>
            <c:strRef>
              <c:f>'f4'!$A$4:$A$14</c:f>
              <c:strCache>
                <c:ptCount val="11"/>
                <c:pt idx="0">
                  <c:v>Pane e cereali</c:v>
                </c:pt>
                <c:pt idx="1">
                  <c:v>Carni</c:v>
                </c:pt>
                <c:pt idx="2">
                  <c:v>Pesci e prodotti ittici</c:v>
                </c:pt>
                <c:pt idx="3">
                  <c:v>Latte, formaggi e uova</c:v>
                </c:pt>
                <c:pt idx="4">
                  <c:v>Oli e grassi</c:v>
                </c:pt>
                <c:pt idx="5">
                  <c:v>Frutta</c:v>
                </c:pt>
                <c:pt idx="6">
                  <c:v>Vegetali</c:v>
                </c:pt>
                <c:pt idx="7">
                  <c:v>Zucchero, confetture, miele, cioccolato e dolciumi</c:v>
                </c:pt>
                <c:pt idx="8">
                  <c:v>Piatti pronti e altre preparazioni alimentari (prodotti alimentari  n.a.c.*)</c:v>
                </c:pt>
                <c:pt idx="9">
                  <c:v>Caffè, tè e cacao</c:v>
                </c:pt>
                <c:pt idx="10">
                  <c:v>Acque minerali, bevande analcoliche, succhi di frutta e verdura</c:v>
                </c:pt>
              </c:strCache>
            </c:strRef>
          </c:cat>
          <c:val>
            <c:numRef>
              <c:f>'f4'!$E$4:$E$14</c:f>
              <c:numCache>
                <c:formatCode>0.0</c:formatCode>
                <c:ptCount val="11"/>
                <c:pt idx="0">
                  <c:v>3.8306929597648165</c:v>
                </c:pt>
                <c:pt idx="1">
                  <c:v>5.8648430790953014</c:v>
                </c:pt>
                <c:pt idx="2">
                  <c:v>2.6031431597026486</c:v>
                </c:pt>
                <c:pt idx="3">
                  <c:v>3.4403005126205817</c:v>
                </c:pt>
                <c:pt idx="4">
                  <c:v>0.8587580146357654</c:v>
                </c:pt>
                <c:pt idx="5">
                  <c:v>2.0383648825925009</c:v>
                </c:pt>
                <c:pt idx="6">
                  <c:v>3.3233408320996367</c:v>
                </c:pt>
                <c:pt idx="7">
                  <c:v>0.84716741566522125</c:v>
                </c:pt>
                <c:pt idx="8">
                  <c:v>0.4404427608806748</c:v>
                </c:pt>
                <c:pt idx="9">
                  <c:v>0.71176814587295656</c:v>
                </c:pt>
                <c:pt idx="10">
                  <c:v>1.2238618822079039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6F7-4026-8406-5F07D71C38FB}"/>
            </c:ext>
          </c:extLst>
        </c:ser>
        <c:ser>
          <c:idx val="10"/>
          <c:order val="4"/>
          <c:tx>
            <c:strRef>
              <c:f>'f4'!$F$3</c:f>
              <c:strCache>
                <c:ptCount val="1"/>
                <c:pt idx="0">
                  <c:v>Isole</c:v>
                </c:pt>
              </c:strCache>
            </c:strRef>
          </c:tx>
          <c:invertIfNegative val="0"/>
          <c:cat>
            <c:strRef>
              <c:f>'f4'!$A$4:$A$14</c:f>
              <c:strCache>
                <c:ptCount val="11"/>
                <c:pt idx="0">
                  <c:v>Pane e cereali</c:v>
                </c:pt>
                <c:pt idx="1">
                  <c:v>Carni</c:v>
                </c:pt>
                <c:pt idx="2">
                  <c:v>Pesci e prodotti ittici</c:v>
                </c:pt>
                <c:pt idx="3">
                  <c:v>Latte, formaggi e uova</c:v>
                </c:pt>
                <c:pt idx="4">
                  <c:v>Oli e grassi</c:v>
                </c:pt>
                <c:pt idx="5">
                  <c:v>Frutta</c:v>
                </c:pt>
                <c:pt idx="6">
                  <c:v>Vegetali</c:v>
                </c:pt>
                <c:pt idx="7">
                  <c:v>Zucchero, confetture, miele, cioccolato e dolciumi</c:v>
                </c:pt>
                <c:pt idx="8">
                  <c:v>Piatti pronti e altre preparazioni alimentari (prodotti alimentari  n.a.c.*)</c:v>
                </c:pt>
                <c:pt idx="9">
                  <c:v>Caffè, tè e cacao</c:v>
                </c:pt>
                <c:pt idx="10">
                  <c:v>Acque minerali, bevande analcoliche, succhi di frutta e verdura</c:v>
                </c:pt>
              </c:strCache>
            </c:strRef>
          </c:cat>
          <c:val>
            <c:numRef>
              <c:f>'f4'!$F$4:$F$14</c:f>
              <c:numCache>
                <c:formatCode>0.0</c:formatCode>
                <c:ptCount val="11"/>
                <c:pt idx="0">
                  <c:v>4.0148794253463311</c:v>
                </c:pt>
                <c:pt idx="1">
                  <c:v>5.6613648024628018</c:v>
                </c:pt>
                <c:pt idx="2">
                  <c:v>2.3612108773730123</c:v>
                </c:pt>
                <c:pt idx="3">
                  <c:v>2.8101590559261163</c:v>
                </c:pt>
                <c:pt idx="4">
                  <c:v>0.77937403796818883</c:v>
                </c:pt>
                <c:pt idx="5">
                  <c:v>2.056439199589533</c:v>
                </c:pt>
                <c:pt idx="6">
                  <c:v>3.2083119548486403</c:v>
                </c:pt>
                <c:pt idx="7">
                  <c:v>0.87942534633145208</c:v>
                </c:pt>
                <c:pt idx="8">
                  <c:v>0.4858902001026168</c:v>
                </c:pt>
                <c:pt idx="9">
                  <c:v>0.70395074397126733</c:v>
                </c:pt>
                <c:pt idx="10">
                  <c:v>1.5079527963057979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6F7-4026-8406-5F07D71C38FB}"/>
            </c:ext>
          </c:extLst>
        </c:ser>
        <c:ser>
          <c:idx val="11"/>
          <c:order val="5"/>
          <c:tx>
            <c:strRef>
              <c:f>'f4'!$G$3</c:f>
              <c:strCache>
                <c:ptCount val="1"/>
                <c:pt idx="0">
                  <c:v>Italia</c:v>
                </c:pt>
              </c:strCache>
            </c:strRef>
          </c:tx>
          <c:invertIfNegative val="0"/>
          <c:cat>
            <c:strRef>
              <c:f>'f4'!$A$4:$A$14</c:f>
              <c:strCache>
                <c:ptCount val="11"/>
                <c:pt idx="0">
                  <c:v>Pane e cereali</c:v>
                </c:pt>
                <c:pt idx="1">
                  <c:v>Carni</c:v>
                </c:pt>
                <c:pt idx="2">
                  <c:v>Pesci e prodotti ittici</c:v>
                </c:pt>
                <c:pt idx="3">
                  <c:v>Latte, formaggi e uova</c:v>
                </c:pt>
                <c:pt idx="4">
                  <c:v>Oli e grassi</c:v>
                </c:pt>
                <c:pt idx="5">
                  <c:v>Frutta</c:v>
                </c:pt>
                <c:pt idx="6">
                  <c:v>Vegetali</c:v>
                </c:pt>
                <c:pt idx="7">
                  <c:v>Zucchero, confetture, miele, cioccolato e dolciumi</c:v>
                </c:pt>
                <c:pt idx="8">
                  <c:v>Piatti pronti e altre preparazioni alimentari (prodotti alimentari  n.a.c.*)</c:v>
                </c:pt>
                <c:pt idx="9">
                  <c:v>Caffè, tè e cacao</c:v>
                </c:pt>
                <c:pt idx="10">
                  <c:v>Acque minerali, bevande analcoliche, succhi di frutta e verdura</c:v>
                </c:pt>
              </c:strCache>
            </c:strRef>
          </c:cat>
          <c:val>
            <c:numRef>
              <c:f>'f4'!$G$4:$G$14</c:f>
              <c:numCache>
                <c:formatCode>0.0</c:formatCode>
                <c:ptCount val="11"/>
                <c:pt idx="0">
                  <c:v>3.267718395519343</c:v>
                </c:pt>
                <c:pt idx="1">
                  <c:v>4.3672661206152323</c:v>
                </c:pt>
                <c:pt idx="2">
                  <c:v>1.7644304901148082</c:v>
                </c:pt>
                <c:pt idx="3">
                  <c:v>2.6676917658478758</c:v>
                </c:pt>
                <c:pt idx="4">
                  <c:v>0.63610553940117598</c:v>
                </c:pt>
                <c:pt idx="5">
                  <c:v>1.8335817337634168</c:v>
                </c:pt>
                <c:pt idx="6">
                  <c:v>2.742426650287987</c:v>
                </c:pt>
                <c:pt idx="7">
                  <c:v>0.77054242922735294</c:v>
                </c:pt>
                <c:pt idx="8">
                  <c:v>0.47117338063679282</c:v>
                </c:pt>
                <c:pt idx="9">
                  <c:v>0.6034627163123919</c:v>
                </c:pt>
                <c:pt idx="10">
                  <c:v>0.95780915115774645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6F7-4026-8406-5F07D71C38FB}"/>
            </c:ext>
          </c:extLst>
        </c:ser>
        <c:ser>
          <c:idx val="0"/>
          <c:order val="6"/>
          <c:tx>
            <c:v>Nord-ovest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Lit>
              <c:ptCount val="11"/>
              <c:pt idx="0">
                <c:v>Pane e cereali</c:v>
              </c:pt>
              <c:pt idx="1">
                <c:v>Carni</c:v>
              </c:pt>
              <c:pt idx="2">
                <c:v>Pesci e prodotti ittici</c:v>
              </c:pt>
              <c:pt idx="3">
                <c:v>Latte, formaggi e uova</c:v>
              </c:pt>
              <c:pt idx="4">
                <c:v>Oli e grassi</c:v>
              </c:pt>
              <c:pt idx="5">
                <c:v>Frutta</c:v>
              </c:pt>
              <c:pt idx="6">
                <c:v>Vegetali</c:v>
              </c:pt>
              <c:pt idx="7">
                <c:v>Zucchero, confetture, miele, cioccolato e dolciumi</c:v>
              </c:pt>
              <c:pt idx="8">
                <c:v>Piatti pronti e altre preparazioni alimentari (prodotti alimentari  n.a.c.*)</c:v>
              </c:pt>
              <c:pt idx="9">
                <c:v>Caffè, tè e cacao</c:v>
              </c:pt>
              <c:pt idx="10">
                <c:v>Acque minerali, bevande analcoliche, succhi di frutta e verdura</c:v>
              </c:pt>
            </c:strLit>
          </c:cat>
          <c:val>
            <c:numLit>
              <c:formatCode>General</c:formatCode>
              <c:ptCount val="11"/>
              <c:pt idx="0">
                <c:v>3.0447257250196165</c:v>
              </c:pt>
              <c:pt idx="1">
                <c:v>3.8099691683377053</c:v>
              </c:pt>
              <c:pt idx="2">
                <c:v>1.3200548470701996</c:v>
              </c:pt>
              <c:pt idx="3">
                <c:v>2.3967852642091163</c:v>
              </c:pt>
              <c:pt idx="4">
                <c:v>0.52825971514397363</c:v>
              </c:pt>
              <c:pt idx="5">
                <c:v>1.7349745183048131</c:v>
              </c:pt>
              <c:pt idx="6">
                <c:v>2.4237332466770756</c:v>
              </c:pt>
              <c:pt idx="7">
                <c:v>0.74305098716800477</c:v>
              </c:pt>
              <c:pt idx="8">
                <c:v>0.50646355285371203</c:v>
              </c:pt>
              <c:pt idx="9">
                <c:v>0.57462609674325704</c:v>
              </c:pt>
              <c:pt idx="10">
                <c:v>0.8540132679184268</c:v>
              </c:pt>
            </c:numLit>
          </c:val>
          <c:extLst>
            <c:ext xmlns:c16="http://schemas.microsoft.com/office/drawing/2014/chart" uri="{C3380CC4-5D6E-409C-BE32-E72D297353CC}">
              <c16:uniqueId val="{00000006-D6F7-4026-8406-5F07D71C38FB}"/>
            </c:ext>
          </c:extLst>
        </c:ser>
        <c:ser>
          <c:idx val="1"/>
          <c:order val="7"/>
          <c:tx>
            <c:v>Nord-est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Lit>
              <c:ptCount val="11"/>
              <c:pt idx="0">
                <c:v>Pane e cereali</c:v>
              </c:pt>
              <c:pt idx="1">
                <c:v>Carni</c:v>
              </c:pt>
              <c:pt idx="2">
                <c:v>Pesci e prodotti ittici</c:v>
              </c:pt>
              <c:pt idx="3">
                <c:v>Latte, formaggi e uova</c:v>
              </c:pt>
              <c:pt idx="4">
                <c:v>Oli e grassi</c:v>
              </c:pt>
              <c:pt idx="5">
                <c:v>Frutta</c:v>
              </c:pt>
              <c:pt idx="6">
                <c:v>Vegetali</c:v>
              </c:pt>
              <c:pt idx="7">
                <c:v>Zucchero, confetture, miele, cioccolato e dolciumi</c:v>
              </c:pt>
              <c:pt idx="8">
                <c:v>Piatti pronti e altre preparazioni alimentari (prodotti alimentari  n.a.c.*)</c:v>
              </c:pt>
              <c:pt idx="9">
                <c:v>Caffè, tè e cacao</c:v>
              </c:pt>
              <c:pt idx="10">
                <c:v>Acque minerali, bevande analcoliche, succhi di frutta e verdura</c:v>
              </c:pt>
            </c:strLit>
          </c:cat>
          <c:val>
            <c:numLit>
              <c:formatCode>General</c:formatCode>
              <c:ptCount val="11"/>
              <c:pt idx="0">
                <c:v>3.0027758748361602</c:v>
              </c:pt>
              <c:pt idx="1">
                <c:v>3.7080302376323093</c:v>
              </c:pt>
              <c:pt idx="2">
                <c:v>1.4259522517849152</c:v>
              </c:pt>
              <c:pt idx="3">
                <c:v>2.5359061983978335</c:v>
              </c:pt>
              <c:pt idx="4">
                <c:v>0.57259843268008548</c:v>
              </c:pt>
              <c:pt idx="5">
                <c:v>1.78946909908804</c:v>
              </c:pt>
              <c:pt idx="6">
                <c:v>2.5291744049292566</c:v>
              </c:pt>
              <c:pt idx="7">
                <c:v>0.76148463765131691</c:v>
              </c:pt>
              <c:pt idx="8">
                <c:v>0.52587186625114335</c:v>
              </c:pt>
              <c:pt idx="9">
                <c:v>0.52983174476207073</c:v>
              </c:pt>
              <c:pt idx="10">
                <c:v>0.74920901426744235</c:v>
              </c:pt>
            </c:numLit>
          </c:val>
          <c:extLst>
            <c:ext xmlns:c16="http://schemas.microsoft.com/office/drawing/2014/chart" uri="{C3380CC4-5D6E-409C-BE32-E72D297353CC}">
              <c16:uniqueId val="{00000007-D6F7-4026-8406-5F07D71C38FB}"/>
            </c:ext>
          </c:extLst>
        </c:ser>
        <c:ser>
          <c:idx val="2"/>
          <c:order val="8"/>
          <c:tx>
            <c:v>Centro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Lit>
              <c:ptCount val="11"/>
              <c:pt idx="0">
                <c:v>Pane e cereali</c:v>
              </c:pt>
              <c:pt idx="1">
                <c:v>Carni</c:v>
              </c:pt>
              <c:pt idx="2">
                <c:v>Pesci e prodotti ittici</c:v>
              </c:pt>
              <c:pt idx="3">
                <c:v>Latte, formaggi e uova</c:v>
              </c:pt>
              <c:pt idx="4">
                <c:v>Oli e grassi</c:v>
              </c:pt>
              <c:pt idx="5">
                <c:v>Frutta</c:v>
              </c:pt>
              <c:pt idx="6">
                <c:v>Vegetali</c:v>
              </c:pt>
              <c:pt idx="7">
                <c:v>Zucchero, confetture, miele, cioccolato e dolciumi</c:v>
              </c:pt>
              <c:pt idx="8">
                <c:v>Piatti pronti e altre preparazioni alimentari (prodotti alimentari  n.a.c.*)</c:v>
              </c:pt>
              <c:pt idx="9">
                <c:v>Caffè, tè e cacao</c:v>
              </c:pt>
              <c:pt idx="10">
                <c:v>Acque minerali, bevande analcoliche, succhi di frutta e verdura</c:v>
              </c:pt>
            </c:strLit>
          </c:cat>
          <c:val>
            <c:numLit>
              <c:formatCode>General</c:formatCode>
              <c:ptCount val="11"/>
              <c:pt idx="0">
                <c:v>3.0941920167615344</c:v>
              </c:pt>
              <c:pt idx="1">
                <c:v>4.0860223619901932</c:v>
              </c:pt>
              <c:pt idx="2">
                <c:v>1.8103891241221903</c:v>
              </c:pt>
              <c:pt idx="3">
                <c:v>2.5074586438612072</c:v>
              </c:pt>
              <c:pt idx="4">
                <c:v>0.61461615368988765</c:v>
              </c:pt>
              <c:pt idx="5">
                <c:v>1.7637850476596388</c:v>
              </c:pt>
              <c:pt idx="6">
                <c:v>2.7492421858506835</c:v>
              </c:pt>
              <c:pt idx="7">
                <c:v>0.71459583909245528</c:v>
              </c:pt>
              <c:pt idx="8">
                <c:v>0.38757065297489351</c:v>
              </c:pt>
              <c:pt idx="9">
                <c:v>0.589521650979283</c:v>
              </c:pt>
              <c:pt idx="10">
                <c:v>0.87472266591250381</c:v>
              </c:pt>
            </c:numLit>
          </c:val>
          <c:extLst>
            <c:ext xmlns:c16="http://schemas.microsoft.com/office/drawing/2014/chart" uri="{C3380CC4-5D6E-409C-BE32-E72D297353CC}">
              <c16:uniqueId val="{00000008-D6F7-4026-8406-5F07D71C38FB}"/>
            </c:ext>
          </c:extLst>
        </c:ser>
        <c:ser>
          <c:idx val="3"/>
          <c:order val="9"/>
          <c:tx>
            <c:v>Sud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Lit>
              <c:ptCount val="11"/>
              <c:pt idx="0">
                <c:v>Pane e cereali</c:v>
              </c:pt>
              <c:pt idx="1">
                <c:v>Carni</c:v>
              </c:pt>
              <c:pt idx="2">
                <c:v>Pesci e prodotti ittici</c:v>
              </c:pt>
              <c:pt idx="3">
                <c:v>Latte, formaggi e uova</c:v>
              </c:pt>
              <c:pt idx="4">
                <c:v>Oli e grassi</c:v>
              </c:pt>
              <c:pt idx="5">
                <c:v>Frutta</c:v>
              </c:pt>
              <c:pt idx="6">
                <c:v>Vegetali</c:v>
              </c:pt>
              <c:pt idx="7">
                <c:v>Zucchero, confetture, miele, cioccolato e dolciumi</c:v>
              </c:pt>
              <c:pt idx="8">
                <c:v>Piatti pronti e altre preparazioni alimentari (prodotti alimentari  n.a.c.*)</c:v>
              </c:pt>
              <c:pt idx="9">
                <c:v>Caffè, tè e cacao</c:v>
              </c:pt>
              <c:pt idx="10">
                <c:v>Acque minerali, bevande analcoliche, succhi di frutta e verdura</c:v>
              </c:pt>
            </c:strLit>
          </c:cat>
          <c:val>
            <c:numLit>
              <c:formatCode>General</c:formatCode>
              <c:ptCount val="11"/>
              <c:pt idx="0">
                <c:v>3.8306929597648165</c:v>
              </c:pt>
              <c:pt idx="1">
                <c:v>5.8648430790953014</c:v>
              </c:pt>
              <c:pt idx="2">
                <c:v>2.6031431597026486</c:v>
              </c:pt>
              <c:pt idx="3">
                <c:v>3.4403005126205817</c:v>
              </c:pt>
              <c:pt idx="4">
                <c:v>0.8587580146357654</c:v>
              </c:pt>
              <c:pt idx="5">
                <c:v>2.0383648825925009</c:v>
              </c:pt>
              <c:pt idx="6">
                <c:v>3.3233408320996367</c:v>
              </c:pt>
              <c:pt idx="7">
                <c:v>0.84716741566522125</c:v>
              </c:pt>
              <c:pt idx="8">
                <c:v>0.4404427608806748</c:v>
              </c:pt>
              <c:pt idx="9">
                <c:v>0.71176814587295656</c:v>
              </c:pt>
              <c:pt idx="10">
                <c:v>1.2238618822079039</c:v>
              </c:pt>
            </c:numLit>
          </c:val>
          <c:extLst>
            <c:ext xmlns:c16="http://schemas.microsoft.com/office/drawing/2014/chart" uri="{C3380CC4-5D6E-409C-BE32-E72D297353CC}">
              <c16:uniqueId val="{00000009-D6F7-4026-8406-5F07D71C38FB}"/>
            </c:ext>
          </c:extLst>
        </c:ser>
        <c:ser>
          <c:idx val="4"/>
          <c:order val="10"/>
          <c:tx>
            <c:v>Isole</c:v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Lit>
              <c:ptCount val="11"/>
              <c:pt idx="0">
                <c:v>Pane e cereali</c:v>
              </c:pt>
              <c:pt idx="1">
                <c:v>Carni</c:v>
              </c:pt>
              <c:pt idx="2">
                <c:v>Pesci e prodotti ittici</c:v>
              </c:pt>
              <c:pt idx="3">
                <c:v>Latte, formaggi e uova</c:v>
              </c:pt>
              <c:pt idx="4">
                <c:v>Oli e grassi</c:v>
              </c:pt>
              <c:pt idx="5">
                <c:v>Frutta</c:v>
              </c:pt>
              <c:pt idx="6">
                <c:v>Vegetali</c:v>
              </c:pt>
              <c:pt idx="7">
                <c:v>Zucchero, confetture, miele, cioccolato e dolciumi</c:v>
              </c:pt>
              <c:pt idx="8">
                <c:v>Piatti pronti e altre preparazioni alimentari (prodotti alimentari  n.a.c.*)</c:v>
              </c:pt>
              <c:pt idx="9">
                <c:v>Caffè, tè e cacao</c:v>
              </c:pt>
              <c:pt idx="10">
                <c:v>Acque minerali, bevande analcoliche, succhi di frutta e verdura</c:v>
              </c:pt>
            </c:strLit>
          </c:cat>
          <c:val>
            <c:numLit>
              <c:formatCode>General</c:formatCode>
              <c:ptCount val="11"/>
              <c:pt idx="0">
                <c:v>4.0148794253463311</c:v>
              </c:pt>
              <c:pt idx="1">
                <c:v>5.6613648024628018</c:v>
              </c:pt>
              <c:pt idx="2">
                <c:v>2.3612108773730123</c:v>
              </c:pt>
              <c:pt idx="3">
                <c:v>2.8101590559261163</c:v>
              </c:pt>
              <c:pt idx="4">
                <c:v>0.77937403796818883</c:v>
              </c:pt>
              <c:pt idx="5">
                <c:v>2.056439199589533</c:v>
              </c:pt>
              <c:pt idx="6">
                <c:v>3.2083119548486403</c:v>
              </c:pt>
              <c:pt idx="7">
                <c:v>0.87942534633145208</c:v>
              </c:pt>
              <c:pt idx="8">
                <c:v>0.4858902001026168</c:v>
              </c:pt>
              <c:pt idx="9">
                <c:v>0.70395074397126733</c:v>
              </c:pt>
              <c:pt idx="10">
                <c:v>1.5079527963057979</c:v>
              </c:pt>
            </c:numLit>
          </c:val>
          <c:extLst>
            <c:ext xmlns:c16="http://schemas.microsoft.com/office/drawing/2014/chart" uri="{C3380CC4-5D6E-409C-BE32-E72D297353CC}">
              <c16:uniqueId val="{0000000A-D6F7-4026-8406-5F07D71C38FB}"/>
            </c:ext>
          </c:extLst>
        </c:ser>
        <c:ser>
          <c:idx val="5"/>
          <c:order val="11"/>
          <c:tx>
            <c:v>Italia</c:v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Lit>
              <c:ptCount val="11"/>
              <c:pt idx="0">
                <c:v>Pane e cereali</c:v>
              </c:pt>
              <c:pt idx="1">
                <c:v>Carni</c:v>
              </c:pt>
              <c:pt idx="2">
                <c:v>Pesci e prodotti ittici</c:v>
              </c:pt>
              <c:pt idx="3">
                <c:v>Latte, formaggi e uova</c:v>
              </c:pt>
              <c:pt idx="4">
                <c:v>Oli e grassi</c:v>
              </c:pt>
              <c:pt idx="5">
                <c:v>Frutta</c:v>
              </c:pt>
              <c:pt idx="6">
                <c:v>Vegetali</c:v>
              </c:pt>
              <c:pt idx="7">
                <c:v>Zucchero, confetture, miele, cioccolato e dolciumi</c:v>
              </c:pt>
              <c:pt idx="8">
                <c:v>Piatti pronti e altre preparazioni alimentari (prodotti alimentari  n.a.c.*)</c:v>
              </c:pt>
              <c:pt idx="9">
                <c:v>Caffè, tè e cacao</c:v>
              </c:pt>
              <c:pt idx="10">
                <c:v>Acque minerali, bevande analcoliche, succhi di frutta e verdura</c:v>
              </c:pt>
            </c:strLit>
          </c:cat>
          <c:val>
            <c:numLit>
              <c:formatCode>General</c:formatCode>
              <c:ptCount val="11"/>
              <c:pt idx="0">
                <c:v>3.267718395519343</c:v>
              </c:pt>
              <c:pt idx="1">
                <c:v>4.3672661206152323</c:v>
              </c:pt>
              <c:pt idx="2">
                <c:v>1.7644304901148082</c:v>
              </c:pt>
              <c:pt idx="3">
                <c:v>2.6676917658478758</c:v>
              </c:pt>
              <c:pt idx="4">
                <c:v>0.63610553940117598</c:v>
              </c:pt>
              <c:pt idx="5">
                <c:v>1.8335817337634168</c:v>
              </c:pt>
              <c:pt idx="6">
                <c:v>2.742426650287987</c:v>
              </c:pt>
              <c:pt idx="7">
                <c:v>0.77054242922735294</c:v>
              </c:pt>
              <c:pt idx="8">
                <c:v>0.47117338063679282</c:v>
              </c:pt>
              <c:pt idx="9">
                <c:v>0.6034627163123919</c:v>
              </c:pt>
              <c:pt idx="10">
                <c:v>0.95780915115774645</c:v>
              </c:pt>
            </c:numLit>
          </c:val>
          <c:extLst>
            <c:ext xmlns:c16="http://schemas.microsoft.com/office/drawing/2014/chart" uri="{C3380CC4-5D6E-409C-BE32-E72D297353CC}">
              <c16:uniqueId val="{0000000B-D6F7-4026-8406-5F07D71C38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7798400"/>
        <c:axId val="117799936"/>
      </c:barChart>
      <c:catAx>
        <c:axId val="117798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7799936"/>
        <c:crosses val="autoZero"/>
        <c:auto val="1"/>
        <c:lblAlgn val="ctr"/>
        <c:lblOffset val="100"/>
        <c:noMultiLvlLbl val="0"/>
      </c:catAx>
      <c:valAx>
        <c:axId val="117799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7798400"/>
        <c:crosses val="autoZero"/>
        <c:crossBetween val="between"/>
      </c:valAx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1804570148508878E-2"/>
          <c:y val="3.1856960192748675E-2"/>
          <c:w val="0.93773388725282658"/>
          <c:h val="0.71885923217550274"/>
        </c:manualLayout>
      </c:layout>
      <c:lineChart>
        <c:grouping val="standard"/>
        <c:varyColors val="0"/>
        <c:ser>
          <c:idx val="0"/>
          <c:order val="0"/>
          <c:tx>
            <c:strRef>
              <c:f>'f5'!$B$3</c:f>
              <c:strCache>
                <c:ptCount val="1"/>
                <c:pt idx="0">
                  <c:v>T2-2020</c:v>
                </c:pt>
              </c:strCache>
            </c:strRef>
          </c:tx>
          <c:spPr>
            <a:ln w="25400">
              <a:solidFill>
                <a:srgbClr val="666699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66CC"/>
              </a:solidFill>
              <a:ln>
                <a:solidFill>
                  <a:srgbClr val="666699"/>
                </a:solidFill>
                <a:prstDash val="solid"/>
              </a:ln>
            </c:spPr>
          </c:marker>
          <c:cat>
            <c:strRef>
              <c:f>'f5'!$A$4:$A$9</c:f>
              <c:strCache>
                <c:ptCount val="6"/>
                <c:pt idx="0">
                  <c:v>Commercio all'ingrosso, commercio e riparazione di autoveicoli e motocicli</c:v>
                </c:pt>
                <c:pt idx="1">
                  <c:v>Trasporto e magazzinaggio</c:v>
                </c:pt>
                <c:pt idx="2">
                  <c:v>Attività dei servizi di alloggio e di ristorazione</c:v>
                </c:pt>
                <c:pt idx="3">
                  <c:v>Servizi di informazione e comunicazione</c:v>
                </c:pt>
                <c:pt idx="4">
                  <c:v>Altre attività professionali, scientifiche e tecniche</c:v>
                </c:pt>
                <c:pt idx="5">
                  <c:v>Attività dei servizi delle agenzie di viaggio, dei tour operator e servizi di prenotazione e attività connesse</c:v>
                </c:pt>
              </c:strCache>
            </c:strRef>
          </c:cat>
          <c:val>
            <c:numRef>
              <c:f>'f5'!$B$4:$B$9</c:f>
              <c:numCache>
                <c:formatCode>General</c:formatCode>
                <c:ptCount val="6"/>
                <c:pt idx="0">
                  <c:v>89.2</c:v>
                </c:pt>
                <c:pt idx="1">
                  <c:v>76</c:v>
                </c:pt>
                <c:pt idx="2">
                  <c:v>32.6</c:v>
                </c:pt>
                <c:pt idx="3">
                  <c:v>90.3</c:v>
                </c:pt>
                <c:pt idx="4">
                  <c:v>75.900000000000006</c:v>
                </c:pt>
                <c:pt idx="5">
                  <c:v>7.5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04F-40A2-90D5-A52B2FB377BE}"/>
            </c:ext>
          </c:extLst>
        </c:ser>
        <c:ser>
          <c:idx val="1"/>
          <c:order val="1"/>
          <c:tx>
            <c:strRef>
              <c:f>'f5'!$C$3</c:f>
              <c:strCache>
                <c:ptCount val="1"/>
                <c:pt idx="0">
                  <c:v>T3-2020</c:v>
                </c:pt>
              </c:strCache>
            </c:strRef>
          </c:tx>
          <c:spPr>
            <a:ln w="25400">
              <a:solidFill>
                <a:srgbClr val="FF66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FF6600"/>
              </a:solidFill>
              <a:ln>
                <a:solidFill>
                  <a:srgbClr val="FF6600"/>
                </a:solidFill>
                <a:prstDash val="solid"/>
              </a:ln>
            </c:spPr>
          </c:marker>
          <c:cat>
            <c:strRef>
              <c:f>'f5'!$A$4:$A$9</c:f>
              <c:strCache>
                <c:ptCount val="6"/>
                <c:pt idx="0">
                  <c:v>Commercio all'ingrosso, commercio e riparazione di autoveicoli e motocicli</c:v>
                </c:pt>
                <c:pt idx="1">
                  <c:v>Trasporto e magazzinaggio</c:v>
                </c:pt>
                <c:pt idx="2">
                  <c:v>Attività dei servizi di alloggio e di ristorazione</c:v>
                </c:pt>
                <c:pt idx="3">
                  <c:v>Servizi di informazione e comunicazione</c:v>
                </c:pt>
                <c:pt idx="4">
                  <c:v>Altre attività professionali, scientifiche e tecniche</c:v>
                </c:pt>
                <c:pt idx="5">
                  <c:v>Attività dei servizi delle agenzie di viaggio, dei tour operator e servizi di prenotazione e attività connesse</c:v>
                </c:pt>
              </c:strCache>
            </c:strRef>
          </c:cat>
          <c:val>
            <c:numRef>
              <c:f>'f5'!$C$4:$C$9</c:f>
              <c:numCache>
                <c:formatCode>General</c:formatCode>
                <c:ptCount val="6"/>
                <c:pt idx="0">
                  <c:v>103</c:v>
                </c:pt>
                <c:pt idx="1">
                  <c:v>91</c:v>
                </c:pt>
                <c:pt idx="2">
                  <c:v>106.3</c:v>
                </c:pt>
                <c:pt idx="3">
                  <c:v>95.8</c:v>
                </c:pt>
                <c:pt idx="4">
                  <c:v>82.1</c:v>
                </c:pt>
                <c:pt idx="5">
                  <c:v>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04F-40A2-90D5-A52B2FB377BE}"/>
            </c:ext>
          </c:extLst>
        </c:ser>
        <c:ser>
          <c:idx val="2"/>
          <c:order val="2"/>
          <c:tx>
            <c:strRef>
              <c:f>'f5'!$D$3</c:f>
              <c:strCache>
                <c:ptCount val="1"/>
                <c:pt idx="0">
                  <c:v>T4-2020</c:v>
                </c:pt>
              </c:strCache>
            </c:strRef>
          </c:tx>
          <c:spPr>
            <a:ln w="25400">
              <a:solidFill>
                <a:srgbClr val="969696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969696"/>
              </a:solidFill>
              <a:ln>
                <a:solidFill>
                  <a:srgbClr val="969696"/>
                </a:solidFill>
                <a:prstDash val="solid"/>
              </a:ln>
            </c:spPr>
          </c:marker>
          <c:cat>
            <c:strRef>
              <c:f>'f5'!$A$4:$A$9</c:f>
              <c:strCache>
                <c:ptCount val="6"/>
                <c:pt idx="0">
                  <c:v>Commercio all'ingrosso, commercio e riparazione di autoveicoli e motocicli</c:v>
                </c:pt>
                <c:pt idx="1">
                  <c:v>Trasporto e magazzinaggio</c:v>
                </c:pt>
                <c:pt idx="2">
                  <c:v>Attività dei servizi di alloggio e di ristorazione</c:v>
                </c:pt>
                <c:pt idx="3">
                  <c:v>Servizi di informazione e comunicazione</c:v>
                </c:pt>
                <c:pt idx="4">
                  <c:v>Altre attività professionali, scientifiche e tecniche</c:v>
                </c:pt>
                <c:pt idx="5">
                  <c:v>Attività dei servizi delle agenzie di viaggio, dei tour operator e servizi di prenotazione e attività connesse</c:v>
                </c:pt>
              </c:strCache>
            </c:strRef>
          </c:cat>
          <c:val>
            <c:numRef>
              <c:f>'f5'!$D$4:$D$9</c:f>
              <c:numCache>
                <c:formatCode>General</c:formatCode>
                <c:ptCount val="6"/>
                <c:pt idx="0">
                  <c:v>110.5</c:v>
                </c:pt>
                <c:pt idx="1">
                  <c:v>93.5</c:v>
                </c:pt>
                <c:pt idx="2">
                  <c:v>47.6</c:v>
                </c:pt>
                <c:pt idx="3">
                  <c:v>109.3</c:v>
                </c:pt>
                <c:pt idx="4">
                  <c:v>103.7</c:v>
                </c:pt>
                <c:pt idx="5">
                  <c:v>11.7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04F-40A2-90D5-A52B2FB377BE}"/>
            </c:ext>
          </c:extLst>
        </c:ser>
        <c:ser>
          <c:idx val="3"/>
          <c:order val="3"/>
          <c:tx>
            <c:strRef>
              <c:f>'f5'!$E$3</c:f>
              <c:strCache>
                <c:ptCount val="1"/>
                <c:pt idx="0">
                  <c:v>T1-2021</c:v>
                </c:pt>
              </c:strCache>
            </c:strRef>
          </c:tx>
          <c:spPr>
            <a:ln w="25400">
              <a:solidFill>
                <a:srgbClr val="FFCC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FFCC00"/>
              </a:solidFill>
              <a:ln>
                <a:solidFill>
                  <a:srgbClr val="FFCC00"/>
                </a:solidFill>
                <a:prstDash val="solid"/>
              </a:ln>
            </c:spPr>
          </c:marker>
          <c:cat>
            <c:strRef>
              <c:f>'f5'!$A$4:$A$9</c:f>
              <c:strCache>
                <c:ptCount val="6"/>
                <c:pt idx="0">
                  <c:v>Commercio all'ingrosso, commercio e riparazione di autoveicoli e motocicli</c:v>
                </c:pt>
                <c:pt idx="1">
                  <c:v>Trasporto e magazzinaggio</c:v>
                </c:pt>
                <c:pt idx="2">
                  <c:v>Attività dei servizi di alloggio e di ristorazione</c:v>
                </c:pt>
                <c:pt idx="3">
                  <c:v>Servizi di informazione e comunicazione</c:v>
                </c:pt>
                <c:pt idx="4">
                  <c:v>Altre attività professionali, scientifiche e tecniche</c:v>
                </c:pt>
                <c:pt idx="5">
                  <c:v>Attività dei servizi delle agenzie di viaggio, dei tour operator e servizi di prenotazione e attività connesse</c:v>
                </c:pt>
              </c:strCache>
            </c:strRef>
          </c:cat>
          <c:val>
            <c:numRef>
              <c:f>'f5'!$E$4:$E$9</c:f>
              <c:numCache>
                <c:formatCode>General</c:formatCode>
                <c:ptCount val="6"/>
                <c:pt idx="0">
                  <c:v>108.8</c:v>
                </c:pt>
                <c:pt idx="1">
                  <c:v>90.4</c:v>
                </c:pt>
                <c:pt idx="2">
                  <c:v>36</c:v>
                </c:pt>
                <c:pt idx="3">
                  <c:v>100.1</c:v>
                </c:pt>
                <c:pt idx="4">
                  <c:v>88.7</c:v>
                </c:pt>
                <c:pt idx="5">
                  <c:v>6.7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04F-40A2-90D5-A52B2FB377BE}"/>
            </c:ext>
          </c:extLst>
        </c:ser>
        <c:ser>
          <c:idx val="4"/>
          <c:order val="4"/>
          <c:tx>
            <c:strRef>
              <c:f>'f5'!$F$3</c:f>
              <c:strCache>
                <c:ptCount val="1"/>
                <c:pt idx="0">
                  <c:v>T2-2021</c:v>
                </c:pt>
              </c:strCache>
            </c:strRef>
          </c:tx>
          <c:spPr>
            <a:ln w="25400">
              <a:solidFill>
                <a:srgbClr val="33CCCC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33CCCC"/>
              </a:solidFill>
              <a:ln>
                <a:solidFill>
                  <a:srgbClr val="33CCCC"/>
                </a:solidFill>
                <a:prstDash val="solid"/>
              </a:ln>
            </c:spPr>
          </c:marker>
          <c:cat>
            <c:strRef>
              <c:f>'f5'!$A$4:$A$9</c:f>
              <c:strCache>
                <c:ptCount val="6"/>
                <c:pt idx="0">
                  <c:v>Commercio all'ingrosso, commercio e riparazione di autoveicoli e motocicli</c:v>
                </c:pt>
                <c:pt idx="1">
                  <c:v>Trasporto e magazzinaggio</c:v>
                </c:pt>
                <c:pt idx="2">
                  <c:v>Attività dei servizi di alloggio e di ristorazione</c:v>
                </c:pt>
                <c:pt idx="3">
                  <c:v>Servizi di informazione e comunicazione</c:v>
                </c:pt>
                <c:pt idx="4">
                  <c:v>Altre attività professionali, scientifiche e tecniche</c:v>
                </c:pt>
                <c:pt idx="5">
                  <c:v>Attività dei servizi delle agenzie di viaggio, dei tour operator e servizi di prenotazione e attività connesse</c:v>
                </c:pt>
              </c:strCache>
            </c:strRef>
          </c:cat>
          <c:val>
            <c:numRef>
              <c:f>'f5'!$F$4:$F$9</c:f>
              <c:numCache>
                <c:formatCode>General</c:formatCode>
                <c:ptCount val="6"/>
                <c:pt idx="0">
                  <c:v>122</c:v>
                </c:pt>
                <c:pt idx="1">
                  <c:v>101.3</c:v>
                </c:pt>
                <c:pt idx="2">
                  <c:v>64.900000000000006</c:v>
                </c:pt>
                <c:pt idx="3">
                  <c:v>101.7</c:v>
                </c:pt>
                <c:pt idx="4">
                  <c:v>91.4</c:v>
                </c:pt>
                <c:pt idx="5">
                  <c:v>21.5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04F-40A2-90D5-A52B2FB377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858688"/>
        <c:axId val="117860608"/>
      </c:lineChart>
      <c:catAx>
        <c:axId val="117858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rgbClr val="C0C0C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11786060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17860608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General" sourceLinked="1"/>
        <c:majorTickMark val="none"/>
        <c:minorTickMark val="none"/>
        <c:tickLblPos val="nextTo"/>
        <c:spPr>
          <a:ln w="6350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11785868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3197437945152966"/>
          <c:y val="0.93493252739588506"/>
          <c:w val="0.52952455521444575"/>
          <c:h val="4.2937641998922131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 alignWithMargins="0"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'f6'!$A$72</c:f>
              <c:strCache>
                <c:ptCount val="1"/>
                <c:pt idx="0">
                  <c:v>Agricoltura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'f6'!$B$71:$D$71</c:f>
              <c:strCache>
                <c:ptCount val="3"/>
                <c:pt idx="0">
                  <c:v>Fatturato 2020 (%)</c:v>
                </c:pt>
                <c:pt idx="1">
                  <c:v>Fatturato - media 2017-2019 (%)</c:v>
                </c:pt>
                <c:pt idx="2">
                  <c:v>Valore aggiunto (al costo dei fattori) - media 2017-2019</c:v>
                </c:pt>
              </c:strCache>
            </c:strRef>
          </c:cat>
          <c:val>
            <c:numRef>
              <c:f>'f6'!$B$72:$D$72</c:f>
              <c:numCache>
                <c:formatCode>0.0</c:formatCode>
                <c:ptCount val="3"/>
                <c:pt idx="0">
                  <c:v>11.642036002919603</c:v>
                </c:pt>
                <c:pt idx="1">
                  <c:v>11.467941930835348</c:v>
                </c:pt>
                <c:pt idx="2">
                  <c:v>30.869059060901847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695-4AF5-83F9-9502777040CB}"/>
            </c:ext>
          </c:extLst>
        </c:ser>
        <c:ser>
          <c:idx val="1"/>
          <c:order val="1"/>
          <c:tx>
            <c:strRef>
              <c:f>'f6'!$A$73</c:f>
              <c:strCache>
                <c:ptCount val="1"/>
                <c:pt idx="0">
                  <c:v>Alimentari, bevande e tabacco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'f6'!$B$71:$D$71</c:f>
              <c:strCache>
                <c:ptCount val="3"/>
                <c:pt idx="0">
                  <c:v>Fatturato 2020 (%)</c:v>
                </c:pt>
                <c:pt idx="1">
                  <c:v>Fatturato - media 2017-2019 (%)</c:v>
                </c:pt>
                <c:pt idx="2">
                  <c:v>Valore aggiunto (al costo dei fattori) - media 2017-2019</c:v>
                </c:pt>
              </c:strCache>
            </c:strRef>
          </c:cat>
          <c:val>
            <c:numRef>
              <c:f>'f6'!$B$73:$D$73</c:f>
              <c:numCache>
                <c:formatCode>0.0</c:formatCode>
                <c:ptCount val="3"/>
                <c:pt idx="0">
                  <c:v>27.524081789741235</c:v>
                </c:pt>
                <c:pt idx="1">
                  <c:v>27.016402985177791</c:v>
                </c:pt>
                <c:pt idx="2">
                  <c:v>22.170783823810478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695-4AF5-83F9-9502777040CB}"/>
            </c:ext>
          </c:extLst>
        </c:ser>
        <c:ser>
          <c:idx val="2"/>
          <c:order val="2"/>
          <c:tx>
            <c:strRef>
              <c:f>'f6'!$A$74</c:f>
              <c:strCache>
                <c:ptCount val="1"/>
                <c:pt idx="0">
                  <c:v>Commercio ingrosso (inclusa intermediazione)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'f6'!$B$71:$D$71</c:f>
              <c:strCache>
                <c:ptCount val="3"/>
                <c:pt idx="0">
                  <c:v>Fatturato 2020 (%)</c:v>
                </c:pt>
                <c:pt idx="1">
                  <c:v>Fatturato - media 2017-2019 (%)</c:v>
                </c:pt>
                <c:pt idx="2">
                  <c:v>Valore aggiunto (al costo dei fattori) - media 2017-2019</c:v>
                </c:pt>
              </c:strCache>
            </c:strRef>
          </c:cat>
          <c:val>
            <c:numRef>
              <c:f>'f6'!$B$74:$D$74</c:f>
              <c:numCache>
                <c:formatCode>0.0</c:formatCode>
                <c:ptCount val="3"/>
                <c:pt idx="0">
                  <c:v>26.938152993886121</c:v>
                </c:pt>
                <c:pt idx="1">
                  <c:v>24.848330160033562</c:v>
                </c:pt>
                <c:pt idx="2">
                  <c:v>10.540565072012514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695-4AF5-83F9-9502777040CB}"/>
            </c:ext>
          </c:extLst>
        </c:ser>
        <c:ser>
          <c:idx val="3"/>
          <c:order val="3"/>
          <c:tx>
            <c:strRef>
              <c:f>'f6'!$A$75</c:f>
              <c:strCache>
                <c:ptCount val="1"/>
                <c:pt idx="0">
                  <c:v>Commercio al dettaglio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'f6'!$B$71:$D$71</c:f>
              <c:strCache>
                <c:ptCount val="3"/>
                <c:pt idx="0">
                  <c:v>Fatturato 2020 (%)</c:v>
                </c:pt>
                <c:pt idx="1">
                  <c:v>Fatturato - media 2017-2019 (%)</c:v>
                </c:pt>
                <c:pt idx="2">
                  <c:v>Valore aggiunto (al costo dei fattori) - media 2017-2019</c:v>
                </c:pt>
              </c:strCache>
            </c:strRef>
          </c:cat>
          <c:val>
            <c:numRef>
              <c:f>'f6'!$B$75:$D$75</c:f>
              <c:numCache>
                <c:formatCode>0.0</c:formatCode>
                <c:ptCount val="3"/>
                <c:pt idx="0">
                  <c:v>26.760871375151261</c:v>
                </c:pt>
                <c:pt idx="1">
                  <c:v>25.035177373573514</c:v>
                </c:pt>
                <c:pt idx="2">
                  <c:v>18.258014992857014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695-4AF5-83F9-9502777040CB}"/>
            </c:ext>
          </c:extLst>
        </c:ser>
        <c:ser>
          <c:idx val="4"/>
          <c:order val="4"/>
          <c:tx>
            <c:strRef>
              <c:f>'f6'!$A$76</c:f>
              <c:strCache>
                <c:ptCount val="1"/>
                <c:pt idx="0">
                  <c:v>Attività dei servizi di ristorazione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'f6'!$B$71:$D$71</c:f>
              <c:strCache>
                <c:ptCount val="3"/>
                <c:pt idx="0">
                  <c:v>Fatturato 2020 (%)</c:v>
                </c:pt>
                <c:pt idx="1">
                  <c:v>Fatturato - media 2017-2019 (%)</c:v>
                </c:pt>
                <c:pt idx="2">
                  <c:v>Valore aggiunto (al costo dei fattori) - media 2017-2019</c:v>
                </c:pt>
              </c:strCache>
            </c:strRef>
          </c:cat>
          <c:val>
            <c:numRef>
              <c:f>'f6'!$B$76:$D$76</c:f>
              <c:numCache>
                <c:formatCode>0.0</c:formatCode>
                <c:ptCount val="3"/>
                <c:pt idx="0">
                  <c:v>7.1348578383017749</c:v>
                </c:pt>
                <c:pt idx="1">
                  <c:v>11.632147550379782</c:v>
                </c:pt>
                <c:pt idx="2">
                  <c:v>18.161577050418153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695-4AF5-83F9-9502777040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20878592"/>
        <c:axId val="120880128"/>
      </c:barChart>
      <c:catAx>
        <c:axId val="120878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0880128"/>
        <c:crosses val="autoZero"/>
        <c:auto val="1"/>
        <c:lblAlgn val="ctr"/>
        <c:lblOffset val="100"/>
        <c:noMultiLvlLbl val="0"/>
      </c:catAx>
      <c:valAx>
        <c:axId val="120880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08785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'f7'!$A$4:$A$9</c:f>
              <c:strCache>
                <c:ptCount val="6"/>
                <c:pt idx="0">
                  <c:v>Agricoltura</c:v>
                </c:pt>
                <c:pt idx="1">
                  <c:v>Alimentari, bevande e tabacco</c:v>
                </c:pt>
                <c:pt idx="2">
                  <c:v>Commercio ingrosso (inclusa intermediazione)</c:v>
                </c:pt>
                <c:pt idx="3">
                  <c:v>Commercio al dettaglio</c:v>
                </c:pt>
                <c:pt idx="4">
                  <c:v>Attività dei servizi di ristorazione</c:v>
                </c:pt>
                <c:pt idx="5">
                  <c:v>Titale sistema agroalimentare completo</c:v>
                </c:pt>
              </c:strCache>
            </c:strRef>
          </c:cat>
          <c:val>
            <c:numRef>
              <c:f>'f7'!$B$4:$B$9</c:f>
              <c:numCache>
                <c:formatCode>0.0</c:formatCode>
                <c:ptCount val="6"/>
                <c:pt idx="0">
                  <c:v>-2.4779514070050781</c:v>
                </c:pt>
                <c:pt idx="1">
                  <c:v>-3.7228171302032829</c:v>
                </c:pt>
                <c:pt idx="2">
                  <c:v>5.0397707544610402</c:v>
                </c:pt>
                <c:pt idx="3">
                  <c:v>1.4486077823843786</c:v>
                </c:pt>
                <c:pt idx="4">
                  <c:v>-42.731350229371479</c:v>
                </c:pt>
                <c:pt idx="5">
                  <c:v>-4.7702640391358875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765-4D27-BAC4-4E062DAAD0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18372608"/>
        <c:axId val="118374400"/>
      </c:barChart>
      <c:catAx>
        <c:axId val="11837260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8374400"/>
        <c:crosses val="autoZero"/>
        <c:auto val="1"/>
        <c:lblAlgn val="ctr"/>
        <c:lblOffset val="100"/>
        <c:noMultiLvlLbl val="0"/>
      </c:catAx>
      <c:valAx>
        <c:axId val="1183744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83726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'f8'!$B$2</c:f>
              <c:strCache>
                <c:ptCount val="1"/>
                <c:pt idx="0">
                  <c:v>Export</c:v>
                </c:pt>
              </c:strCache>
            </c:strRef>
          </c:tx>
          <c:explosion val="5"/>
          <c:dLbls>
            <c:dLbl>
              <c:idx val="0"/>
              <c:layout>
                <c:manualLayout>
                  <c:x val="-0.1800419752854038"/>
                  <c:y val="-1.21736952078387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0A2-49EE-AD3F-E73B43FA3F1E}"/>
                </c:ext>
              </c:extLst>
            </c:dLbl>
            <c:dLbl>
              <c:idx val="1"/>
              <c:layout>
                <c:manualLayout>
                  <c:x val="3.7733518333982585E-2"/>
                  <c:y val="1.571190042978036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0A2-49EE-AD3F-E73B43FA3F1E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0A2-49EE-AD3F-E73B43FA3F1E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'f8'!$A$3:$A$14</c:f>
              <c:strCache>
                <c:ptCount val="12"/>
                <c:pt idx="0">
                  <c:v>UE 28</c:v>
                </c:pt>
                <c:pt idx="1">
                  <c:v>Altri Europei
(no Med.)</c:v>
                </c:pt>
                <c:pt idx="2">
                  <c:v>PTM Europei</c:v>
                </c:pt>
                <c:pt idx="3">
                  <c:v>PTM Asiatici</c:v>
                </c:pt>
                <c:pt idx="4">
                  <c:v>PTM Africani</c:v>
                </c:pt>
                <c:pt idx="5">
                  <c:v>Nord America</c:v>
                </c:pt>
                <c:pt idx="6">
                  <c:v>Centro America</c:v>
                </c:pt>
                <c:pt idx="7">
                  <c:v>Sud America</c:v>
                </c:pt>
                <c:pt idx="8">
                  <c:v>Asia (no Med.)</c:v>
                </c:pt>
                <c:pt idx="9">
                  <c:v>Africa (no Med.)</c:v>
                </c:pt>
                <c:pt idx="10">
                  <c:v>Oceania</c:v>
                </c:pt>
                <c:pt idx="11">
                  <c:v>Totali diversi</c:v>
                </c:pt>
              </c:strCache>
            </c:strRef>
          </c:cat>
          <c:val>
            <c:numRef>
              <c:f>'f8'!$B$3:$B$14</c:f>
              <c:numCache>
                <c:formatCode>#,##0.0</c:formatCode>
                <c:ptCount val="12"/>
                <c:pt idx="0">
                  <c:v>29383.328113</c:v>
                </c:pt>
                <c:pt idx="1">
                  <c:v>3159.36519</c:v>
                </c:pt>
                <c:pt idx="2">
                  <c:v>253.33291299999999</c:v>
                </c:pt>
                <c:pt idx="3">
                  <c:v>606.95107700000005</c:v>
                </c:pt>
                <c:pt idx="4">
                  <c:v>479.90813800000001</c:v>
                </c:pt>
                <c:pt idx="5">
                  <c:v>5872.2556690000001</c:v>
                </c:pt>
                <c:pt idx="6">
                  <c:v>193.653685</c:v>
                </c:pt>
                <c:pt idx="7">
                  <c:v>429.31987400000003</c:v>
                </c:pt>
                <c:pt idx="8">
                  <c:v>3395.4961739999999</c:v>
                </c:pt>
                <c:pt idx="9">
                  <c:v>374.36257699999999</c:v>
                </c:pt>
                <c:pt idx="10">
                  <c:v>730.85533799999996</c:v>
                </c:pt>
                <c:pt idx="11">
                  <c:v>59.860692999999998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0A2-49EE-AD3F-E73B43FA3F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325"/>
      </c:pieChart>
    </c:plotArea>
    <c:plotVisOnly val="1"/>
    <c:dispBlanksAs val="gap"/>
    <c:showDLblsOverMax val="0"/>
  </c:chart>
  <c:txPr>
    <a:bodyPr/>
    <a:lstStyle/>
    <a:p>
      <a:pPr>
        <a:defRPr sz="1100"/>
      </a:pPr>
      <a:endParaRPr lang="it-IT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'f8'!$C$2</c:f>
              <c:strCache>
                <c:ptCount val="1"/>
                <c:pt idx="0">
                  <c:v>Import</c:v>
                </c:pt>
              </c:strCache>
            </c:strRef>
          </c:tx>
          <c:explosion val="5"/>
          <c:dLbls>
            <c:dLbl>
              <c:idx val="0"/>
              <c:layout>
                <c:manualLayout>
                  <c:x val="-0.1800419752854038"/>
                  <c:y val="-1.21736952078387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EF7-4069-BA98-3A9A9767CB62}"/>
                </c:ext>
              </c:extLst>
            </c:dLbl>
            <c:dLbl>
              <c:idx val="1"/>
              <c:layout>
                <c:manualLayout>
                  <c:x val="3.7733518333982585E-2"/>
                  <c:y val="1.571190042978036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EF7-4069-BA98-3A9A9767CB62}"/>
                </c:ext>
              </c:extLst>
            </c:dLbl>
            <c:dLbl>
              <c:idx val="2"/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/>
                    </a:pPr>
                    <a:fld id="{E709F45C-FBC1-43E2-BA57-F0BE9B4FC24D}" type="CATEGORYNAME">
                      <a:rPr lang="en-US"/>
                      <a:pPr>
                        <a:defRPr/>
                      </a:pPr>
                      <a:t>[NOME CATEGORIA]</a:t>
                    </a:fld>
                    <a:r>
                      <a:rPr lang="en-US" baseline="0"/>
                      <a:t>
</a:t>
                    </a:r>
                    <a:fld id="{A889CF90-A2E4-40C9-A905-8711001824EB}" type="PERCENTAGE">
                      <a:rPr lang="en-US" baseline="0"/>
                      <a:pPr>
                        <a:defRPr/>
                      </a:pPr>
                      <a:t>[PERCENTUALE]</a:t>
                    </a:fld>
                    <a:endParaRPr lang="en-US" baseline="0"/>
                  </a:p>
                </c:rich>
              </c:tx>
              <c:numFmt formatCode="0.0%" sourceLinked="0"/>
              <c:spPr>
                <a:noFill/>
                <a:ln>
                  <a:noFill/>
                </a:ln>
                <a:effectLst/>
              </c:sp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2-AEF7-4069-BA98-3A9A9767CB62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EF7-4069-BA98-3A9A9767CB62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'f8'!$A$3:$A$14</c:f>
              <c:strCache>
                <c:ptCount val="12"/>
                <c:pt idx="0">
                  <c:v>UE 28</c:v>
                </c:pt>
                <c:pt idx="1">
                  <c:v>Altri Europei
(no Med.)</c:v>
                </c:pt>
                <c:pt idx="2">
                  <c:v>PTM Europei</c:v>
                </c:pt>
                <c:pt idx="3">
                  <c:v>PTM Asiatici</c:v>
                </c:pt>
                <c:pt idx="4">
                  <c:v>PTM Africani</c:v>
                </c:pt>
                <c:pt idx="5">
                  <c:v>Nord America</c:v>
                </c:pt>
                <c:pt idx="6">
                  <c:v>Centro America</c:v>
                </c:pt>
                <c:pt idx="7">
                  <c:v>Sud America</c:v>
                </c:pt>
                <c:pt idx="8">
                  <c:v>Asia (no Med.)</c:v>
                </c:pt>
                <c:pt idx="9">
                  <c:v>Africa (no Med.)</c:v>
                </c:pt>
                <c:pt idx="10">
                  <c:v>Oceania</c:v>
                </c:pt>
                <c:pt idx="11">
                  <c:v>Totali diversi</c:v>
                </c:pt>
              </c:strCache>
            </c:strRef>
          </c:cat>
          <c:val>
            <c:numRef>
              <c:f>'f8'!$C$3:$C$14</c:f>
              <c:numCache>
                <c:formatCode>0.0</c:formatCode>
                <c:ptCount val="12"/>
                <c:pt idx="0">
                  <c:v>29298.498275000002</c:v>
                </c:pt>
                <c:pt idx="1">
                  <c:v>1209.205854</c:v>
                </c:pt>
                <c:pt idx="2">
                  <c:v>120.912082</c:v>
                </c:pt>
                <c:pt idx="3">
                  <c:v>727.29355499999997</c:v>
                </c:pt>
                <c:pt idx="4">
                  <c:v>768.86469899999997</c:v>
                </c:pt>
                <c:pt idx="5">
                  <c:v>1872.8091440000001</c:v>
                </c:pt>
                <c:pt idx="6">
                  <c:v>609.25768700000003</c:v>
                </c:pt>
                <c:pt idx="7">
                  <c:v>3088.4970010000002</c:v>
                </c:pt>
                <c:pt idx="8">
                  <c:v>3342.6187249999998</c:v>
                </c:pt>
                <c:pt idx="9">
                  <c:v>1004.9784560000001</c:v>
                </c:pt>
                <c:pt idx="10">
                  <c:v>263.93151599999999</c:v>
                </c:pt>
                <c:pt idx="11">
                  <c:v>6.6938069999999996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EF7-4069-BA98-3A9A9767CB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325"/>
      </c:pieChart>
    </c:plotArea>
    <c:plotVisOnly val="1"/>
    <c:dispBlanksAs val="gap"/>
    <c:showDLblsOverMax val="0"/>
  </c:chart>
  <c:txPr>
    <a:bodyPr/>
    <a:lstStyle/>
    <a:p>
      <a:pPr>
        <a:defRPr sz="1100"/>
      </a:pPr>
      <a:endParaRPr lang="it-IT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251460</xdr:colOff>
      <xdr:row>6</xdr:row>
      <xdr:rowOff>11430</xdr:rowOff>
    </xdr:from>
    <xdr:to>
      <xdr:col>10</xdr:col>
      <xdr:colOff>381000</xdr:colOff>
      <xdr:row>23</xdr:row>
      <xdr:rowOff>22860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1D2DDF-58A2-4CB8-8764-5C7E742BD99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36194</xdr:colOff>
      <xdr:row>9</xdr:row>
      <xdr:rowOff>58100</xdr:rowOff>
    </xdr:from>
    <xdr:to>
      <xdr:col>13</xdr:col>
      <xdr:colOff>617220</xdr:colOff>
      <xdr:row>36</xdr:row>
      <xdr:rowOff>106679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F5450E30-03F0-4289-9471-E5DD3CFD7C4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82867</xdr:rowOff>
    </xdr:from>
    <xdr:to>
      <xdr:col>8</xdr:col>
      <xdr:colOff>93345</xdr:colOff>
      <xdr:row>23</xdr:row>
      <xdr:rowOff>46672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89553F6B-E3BD-4096-B65F-25AFEC2043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288924</xdr:colOff>
      <xdr:row>16</xdr:row>
      <xdr:rowOff>28575</xdr:rowOff>
    </xdr:from>
    <xdr:to>
      <xdr:col>10</xdr:col>
      <xdr:colOff>409574</xdr:colOff>
      <xdr:row>31</xdr:row>
      <xdr:rowOff>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DB67415F-0283-43DD-803F-208DBB3320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558800</xdr:colOff>
      <xdr:row>3</xdr:row>
      <xdr:rowOff>60325</xdr:rowOff>
    </xdr:from>
    <xdr:to>
      <xdr:col>16</xdr:col>
      <xdr:colOff>685800</xdr:colOff>
      <xdr:row>13</xdr:row>
      <xdr:rowOff>82550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BC72E2CD-32E0-4437-AAA9-EB23364D5D7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3810</xdr:rowOff>
    </xdr:from>
    <xdr:to>
      <xdr:col>4</xdr:col>
      <xdr:colOff>299085</xdr:colOff>
      <xdr:row>6</xdr:row>
      <xdr:rowOff>22860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E965EA15-E76D-4152-B790-2DB03BCCDD0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556260</xdr:colOff>
      <xdr:row>11</xdr:row>
      <xdr:rowOff>102870</xdr:rowOff>
    </xdr:from>
    <xdr:to>
      <xdr:col>3</xdr:col>
      <xdr:colOff>914400</xdr:colOff>
      <xdr:row>27</xdr:row>
      <xdr:rowOff>163830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2E722D78-B61E-4ADD-902A-ED8BD113E63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17</xdr:row>
      <xdr:rowOff>0</xdr:rowOff>
    </xdr:from>
    <xdr:to>
      <xdr:col>15</xdr:col>
      <xdr:colOff>66674</xdr:colOff>
      <xdr:row>40</xdr:row>
      <xdr:rowOff>9525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E2757134-A45E-453B-AD26-4F8FBAE8E34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0</xdr:colOff>
      <xdr:row>17</xdr:row>
      <xdr:rowOff>0</xdr:rowOff>
    </xdr:from>
    <xdr:to>
      <xdr:col>27</xdr:col>
      <xdr:colOff>66674</xdr:colOff>
      <xdr:row>40</xdr:row>
      <xdr:rowOff>9525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30756AC6-5842-4F1A-8BE4-6FBEC10C9F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109536</xdr:colOff>
      <xdr:row>14</xdr:row>
      <xdr:rowOff>63500</xdr:rowOff>
    </xdr:from>
    <xdr:to>
      <xdr:col>8</xdr:col>
      <xdr:colOff>112713</xdr:colOff>
      <xdr:row>36</xdr:row>
      <xdr:rowOff>125411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1BBBF302-3C04-463E-8FC7-32012C48E42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affaella/Annuario/2005/corrado/Mio/European%20Community%20-%202004%20-%202002%20-%20v1.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Stefano/Politiche%20comunitarie/2001/camp97/gen9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A-FILES\ANNUARIO\Annuario2005\CONSEGNATI\DISCO_D\ANNUARIO\An01\CAPITOLI%20CONSEGNATI\Documenti\federaliment\PELLICCIA\Export%20agroalim.%202001%20per%20pae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A-FILES/ANNUARIO/Annuario2005/CONSEGNATI/DISCO_D/ANNUARIO/An01/CAPITOLI%20CONSEGNATI/Documenti/federaliment/PELLICCIA/Export%20agroalim.%202001%20per%20pae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eudora/attach/gen97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Andrea/Ambiente/2078/camp98/gen9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Raffaella/Annuario/2005/corrado/Mio/CRF-ITA200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Raffaella/Annuario/2005/corrado/Mio/CRF-ITA1990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A-FILES\ANNUARIO\Annuario2005\CONSEGNATI\A%20FILES\ANNUARIO\An2004\CAPITOLI%20CONSEGNATI\Materiale%20di%20lavoro\lavoro%20app%20passo2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A-FILES/ANNUARIO/Annuario2005/CONSEGNATI/A%20FILES/ANNUARIO/An2004/CAPITOLI%20CONSEGNATI/Materiale%20di%20lavoro/lavoro%20app%20passo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  <sheetName val="Help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e_appr"/>
      <sheetName val="Beneficiari"/>
      <sheetName val="Superficie"/>
      <sheetName val="Premi_tot"/>
      <sheetName val="Finanz"/>
      <sheetName val="Aima97_98"/>
      <sheetName val="confronti"/>
      <sheetName val="Tab_mis"/>
      <sheetName val="Trend94_97"/>
      <sheetName val="Premi_ha"/>
      <sheetName val="Premi_az"/>
      <sheetName val="Tab_premiaz"/>
      <sheetName val="Graf_sup"/>
      <sheetName val="Grafico1"/>
    </sheetNames>
    <sheetDataSet>
      <sheetData sheetId="0" refreshError="1"/>
      <sheetData sheetId="1"/>
      <sheetData sheetId="2"/>
      <sheetData sheetId="3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01.1"/>
      <sheetName val="1.01.2"/>
      <sheetName val="1.01.3"/>
      <sheetName val="1.01.4"/>
      <sheetName val="1.01.5"/>
      <sheetName val="1.01.9"/>
      <sheetName val="1.01"/>
      <sheetName val="1.02.1"/>
      <sheetName val="1.02.2"/>
      <sheetName val="1.02.3"/>
      <sheetName val="1.02.4"/>
      <sheetName val="1.02.5"/>
      <sheetName val="1.02.9"/>
      <sheetName val="1.02"/>
      <sheetName val="1.03.1"/>
      <sheetName val="1.03.9"/>
      <sheetName val="1.03"/>
      <sheetName val="1.04.1"/>
      <sheetName val="1.04.2"/>
      <sheetName val="1.04.3"/>
      <sheetName val="1.04.9"/>
      <sheetName val="1.04"/>
      <sheetName val="2.01"/>
      <sheetName val="2.02.1"/>
      <sheetName val="2.02.2"/>
      <sheetName val="2.02.3"/>
      <sheetName val="2.02"/>
      <sheetName val="2.03.1"/>
      <sheetName val="2.03.2"/>
      <sheetName val="2.03.3"/>
      <sheetName val="2.03.4"/>
      <sheetName val="2.03"/>
      <sheetName val="2.04.1"/>
      <sheetName val="2.04.2"/>
      <sheetName val="2.04.3"/>
      <sheetName val="2.04.4"/>
      <sheetName val="2.04.5"/>
      <sheetName val="2.04"/>
      <sheetName val="2.05"/>
      <sheetName val="2.06.1"/>
      <sheetName val="2.06.2"/>
      <sheetName val="2.06.3"/>
      <sheetName val="2.06.4"/>
      <sheetName val="2.06.5"/>
      <sheetName val="2.06"/>
      <sheetName val="2.07.1"/>
      <sheetName val="2.07.2"/>
      <sheetName val="2.07.3"/>
      <sheetName val="2.07"/>
      <sheetName val="2.08.1"/>
      <sheetName val="2.08.2"/>
      <sheetName val="2.08.3"/>
      <sheetName val="2.08.4"/>
      <sheetName val="2.08"/>
      <sheetName val="2.09.1"/>
      <sheetName val="2.09.2"/>
      <sheetName val="2.09.3"/>
      <sheetName val="2.09.4"/>
      <sheetName val="2.09"/>
      <sheetName val="2.10.1"/>
      <sheetName val="2.10.2"/>
      <sheetName val="2.10.9"/>
      <sheetName val="2.10"/>
      <sheetName val="2.11.1"/>
      <sheetName val="2.11.2"/>
      <sheetName val="2.11.9"/>
      <sheetName val="2.11"/>
      <sheetName val="2.12"/>
      <sheetName val="2.13.1"/>
      <sheetName val="2.13.2"/>
      <sheetName val="2.13"/>
      <sheetName val="2.14"/>
      <sheetName val="2.15"/>
      <sheetName val="2.16"/>
      <sheetName val="2.17.1"/>
      <sheetName val="2.17.2"/>
      <sheetName val="2.17.3"/>
      <sheetName val="2.17"/>
      <sheetName val="2.18"/>
      <sheetName val="2.19.1"/>
      <sheetName val="2.19.9"/>
      <sheetName val="2.19"/>
      <sheetName val="3.99.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01.1"/>
      <sheetName val="1.01.2"/>
      <sheetName val="1.01.3"/>
      <sheetName val="1.01.4"/>
      <sheetName val="1.01.5"/>
      <sheetName val="1.01.9"/>
      <sheetName val="1.01"/>
      <sheetName val="1.02.1"/>
      <sheetName val="1.02.2"/>
      <sheetName val="1.02.3"/>
      <sheetName val="1.02.4"/>
      <sheetName val="1.02.5"/>
      <sheetName val="1.02.9"/>
      <sheetName val="1.02"/>
      <sheetName val="1.03.1"/>
      <sheetName val="1.03.9"/>
      <sheetName val="1.03"/>
      <sheetName val="1.04.1"/>
      <sheetName val="1.04.2"/>
      <sheetName val="1.04.3"/>
      <sheetName val="1.04.9"/>
      <sheetName val="1.04"/>
      <sheetName val="2.01"/>
      <sheetName val="2.02.1"/>
      <sheetName val="2.02.2"/>
      <sheetName val="2.02.3"/>
      <sheetName val="2.02"/>
      <sheetName val="2.03.1"/>
      <sheetName val="2.03.2"/>
      <sheetName val="2.03.3"/>
      <sheetName val="2.03.4"/>
      <sheetName val="2.03"/>
      <sheetName val="2.04.1"/>
      <sheetName val="2.04.2"/>
      <sheetName val="2.04.3"/>
      <sheetName val="2.04.4"/>
      <sheetName val="2.04.5"/>
      <sheetName val="2.04"/>
      <sheetName val="2.05"/>
      <sheetName val="2.06.1"/>
      <sheetName val="2.06.2"/>
      <sheetName val="2.06.3"/>
      <sheetName val="2.06.4"/>
      <sheetName val="2.06.5"/>
      <sheetName val="2.06"/>
      <sheetName val="2.07.1"/>
      <sheetName val="2.07.2"/>
      <sheetName val="2.07.3"/>
      <sheetName val="2.07"/>
      <sheetName val="2.08.1"/>
      <sheetName val="2.08.2"/>
      <sheetName val="2.08.3"/>
      <sheetName val="2.08.4"/>
      <sheetName val="2.08"/>
      <sheetName val="2.09.1"/>
      <sheetName val="2.09.2"/>
      <sheetName val="2.09.3"/>
      <sheetName val="2.09.4"/>
      <sheetName val="2.09"/>
      <sheetName val="2.10.1"/>
      <sheetName val="2.10.2"/>
      <sheetName val="2.10.9"/>
      <sheetName val="2.10"/>
      <sheetName val="2.11.1"/>
      <sheetName val="2.11.2"/>
      <sheetName val="2.11.9"/>
      <sheetName val="2.11"/>
      <sheetName val="2.12"/>
      <sheetName val="2.13.1"/>
      <sheetName val="2.13.2"/>
      <sheetName val="2.13"/>
      <sheetName val="2.14"/>
      <sheetName val="2.15"/>
      <sheetName val="2.16"/>
      <sheetName val="2.17.1"/>
      <sheetName val="2.17.2"/>
      <sheetName val="2.17.3"/>
      <sheetName val="2.17"/>
      <sheetName val="2.18"/>
      <sheetName val="2.19.1"/>
      <sheetName val="2.19.9"/>
      <sheetName val="2.19"/>
      <sheetName val="3.99.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neficiari"/>
      <sheetName val="Superficie"/>
      <sheetName val="Premi_tot"/>
      <sheetName val="confronti"/>
      <sheetName val="Tab_mis"/>
      <sheetName val="Trend94_98"/>
      <sheetName val="Premi_ha"/>
      <sheetName val="Premi_az"/>
      <sheetName val="Tab_premiaz"/>
      <sheetName val="Graf_sup"/>
      <sheetName val="Grafico1"/>
      <sheetName val="Sup_prev"/>
      <sheetName val="Fin_pre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/>
      <sheetData sheetId="1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neficiari"/>
      <sheetName val="Superficie"/>
      <sheetName val="Premi_tot"/>
      <sheetName val="confronti"/>
      <sheetName val="Sup_prev94-97"/>
      <sheetName val="Fin_prev94-97"/>
      <sheetName val="Tab_mis-sup"/>
      <sheetName val="Tab_mis-sup 2"/>
      <sheetName val="Tab_mis-fin"/>
      <sheetName val="Trend94_98"/>
      <sheetName val="Premi_ha"/>
      <sheetName val="Premi_az"/>
      <sheetName val="Superf-media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  <sheetName val="Help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 refreshError="1"/>
      <sheetData sheetId="38"/>
      <sheetData sheetId="39" refreshError="1"/>
      <sheetData sheetId="40" refreshError="1"/>
      <sheetData sheetId="41"/>
      <sheetData sheetId="42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/>
      <sheetData sheetId="57"/>
      <sheetData sheetId="58"/>
      <sheetData sheetId="59"/>
      <sheetData sheetId="60" refreshError="1"/>
      <sheetData sheetId="61" refreshError="1"/>
      <sheetData sheetId="6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  <sheetName val="Hel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iemonte"/>
      <sheetName val="Valle d'Aosta"/>
      <sheetName val="Lombardia"/>
      <sheetName val="Trentino"/>
      <sheetName val="Bolzano"/>
      <sheetName val="Trento"/>
      <sheetName val="Veneto"/>
      <sheetName val="Friuli"/>
      <sheetName val="Liguria"/>
      <sheetName val="Emilia Romagna"/>
      <sheetName val="Toscana"/>
      <sheetName val="Umbria"/>
      <sheetName val="Marche"/>
      <sheetName val="Lazio"/>
      <sheetName val="Abruzzo"/>
      <sheetName val="Molise"/>
      <sheetName val="Campania"/>
      <sheetName val="Puglia"/>
      <sheetName val="Basilicata"/>
      <sheetName val="Calabria"/>
      <sheetName val="Sicilia"/>
      <sheetName val="Sardegna"/>
      <sheetName val="ITALIA"/>
      <sheetName val="Nord"/>
      <sheetName val="Nord-Ovest"/>
      <sheetName val="Nord-Est"/>
      <sheetName val="Centro"/>
      <sheetName val="Mezzogiorn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iemonte"/>
      <sheetName val="Valle d'Aosta"/>
      <sheetName val="Lombardia"/>
      <sheetName val="Trentino"/>
      <sheetName val="Bolzano"/>
      <sheetName val="Trento"/>
      <sheetName val="Veneto"/>
      <sheetName val="Friuli"/>
      <sheetName val="Liguria"/>
      <sheetName val="Emilia Romagna"/>
      <sheetName val="Toscana"/>
      <sheetName val="Umbria"/>
      <sheetName val="Marche"/>
      <sheetName val="Lazio"/>
      <sheetName val="Abruzzo"/>
      <sheetName val="Molise"/>
      <sheetName val="Campania"/>
      <sheetName val="Puglia"/>
      <sheetName val="Basilicata"/>
      <sheetName val="Calabria"/>
      <sheetName val="Sicilia"/>
      <sheetName val="Sardegna"/>
      <sheetName val="ITALIA"/>
      <sheetName val="Nord"/>
      <sheetName val="Nord-Ovest"/>
      <sheetName val="Nord-Est"/>
      <sheetName val="Centro"/>
      <sheetName val="Mezzogiorn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21.xml.rels><?xml version="1.0" encoding="UTF-8" standalone="yes"?>
<Relationships xmlns="http://schemas.openxmlformats.org/package/2006/relationships"><Relationship Id="rId8" Type="http://schemas.openxmlformats.org/officeDocument/2006/relationships/hyperlink" Target="http://dati.istat.it/OECDStat_Metadata/ShowMetadata.ashx?Dataset=DCSP_SBSNAZ&amp;Coords=%5bTIPO_DATO29%5d.%5b12150%5d&amp;ShowOnWeb=true&amp;Lang=it" TargetMode="External"/><Relationship Id="rId13" Type="http://schemas.openxmlformats.org/officeDocument/2006/relationships/printerSettings" Target="../printerSettings/printerSettings15.bin"/><Relationship Id="rId3" Type="http://schemas.openxmlformats.org/officeDocument/2006/relationships/hyperlink" Target="http://dati.istat.it/OECDStat_Metadata/ShowMetadata.ashx?Dataset=DCSP_SBSNAZ&amp;Coords=%5bTIPO_DATO29%5d.%5b12150%5d&amp;ShowOnWeb=true&amp;Lang=it" TargetMode="External"/><Relationship Id="rId7" Type="http://schemas.openxmlformats.org/officeDocument/2006/relationships/hyperlink" Target="http://dati.istat.it/OECDStat_Metadata/ShowMetadata.ashx?Dataset=DCSP_SBSNAZ&amp;Coords=%5bTIPO_DATO29%5d.%5b12110%5d&amp;ShowOnWeb=true&amp;Lang=it" TargetMode="External"/><Relationship Id="rId12" Type="http://schemas.openxmlformats.org/officeDocument/2006/relationships/hyperlink" Target="http://dati.istat.it/OECDStat_Metadata/ShowMetadata.ashx?Dataset=DCSP_SBSNAZ&amp;Coords=%5bTIPO_DATO29%5d.%5b12110%5d&amp;ShowOnWeb=true&amp;Lang=it" TargetMode="External"/><Relationship Id="rId2" Type="http://schemas.openxmlformats.org/officeDocument/2006/relationships/hyperlink" Target="http://dati.istat.it/OECDStat_Metadata/ShowMetadata.ashx?Dataset=DCSP_SBSNAZ&amp;Coords=%5bTIPO_DATO29%5d.%5b12110%5d&amp;ShowOnWeb=true&amp;Lang=it" TargetMode="External"/><Relationship Id="rId1" Type="http://schemas.openxmlformats.org/officeDocument/2006/relationships/hyperlink" Target="http://dati.istat.it/OECDStat_Metadata/ShowMetadata.ashx?Dataset=DCSP_SBSNAZ&amp;ShowOnWeb=true&amp;Lang=it" TargetMode="External"/><Relationship Id="rId6" Type="http://schemas.openxmlformats.org/officeDocument/2006/relationships/hyperlink" Target="http://dati.istat.it/OECDStat_Metadata/ShowMetadata.ashx?Dataset=DCSP_SBSNAZ&amp;Coords=%5bTIPO_DATO29%5d.%5b12150%5d&amp;ShowOnWeb=true&amp;Lang=it" TargetMode="External"/><Relationship Id="rId11" Type="http://schemas.openxmlformats.org/officeDocument/2006/relationships/hyperlink" Target="http://dati.istat.it/OECDStat_Metadata/ShowMetadata.ashx?Dataset=DCSP_SBSNAZ&amp;Coords=%5bTIPO_DATO29%5d.%5b12110%5d&amp;ShowOnWeb=true&amp;Lang=it" TargetMode="External"/><Relationship Id="rId5" Type="http://schemas.openxmlformats.org/officeDocument/2006/relationships/hyperlink" Target="http://dati.istat.it/OECDStat_Metadata/ShowMetadata.ashx?Dataset=DCSP_SBSNAZ&amp;Coords=%5bTIPO_DATO29%5d.%5b12150%5d&amp;ShowOnWeb=true&amp;Lang=it" TargetMode="External"/><Relationship Id="rId10" Type="http://schemas.openxmlformats.org/officeDocument/2006/relationships/hyperlink" Target="http://dati.istat.it/OECDStat_Metadata/ShowMetadata.ashx?Dataset=DCSP_SBSNAZ&amp;Coords=%5bTIPO_DATO29%5d.%5b12150%5d&amp;ShowOnWeb=true&amp;Lang=it" TargetMode="External"/><Relationship Id="rId4" Type="http://schemas.openxmlformats.org/officeDocument/2006/relationships/hyperlink" Target="http://dati.istat.it/OECDStat_Metadata/ShowMetadata.ashx?Dataset=DCSP_SBSNAZ&amp;Coords=%5bTIPO_DATO29%5d.%5b12110%5d&amp;ShowOnWeb=true&amp;Lang=it" TargetMode="External"/><Relationship Id="rId9" Type="http://schemas.openxmlformats.org/officeDocument/2006/relationships/hyperlink" Target="http://dativ7a.istat.it/index.aspx?DatasetCode=DCSP_SBSNAZ" TargetMode="External"/><Relationship Id="rId14" Type="http://schemas.openxmlformats.org/officeDocument/2006/relationships/drawing" Target="../drawings/drawing6.xml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6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7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6"/>
  <sheetViews>
    <sheetView tabSelected="1" zoomScale="70" zoomScaleNormal="70" zoomScalePageLayoutView="75" workbookViewId="0">
      <selection activeCell="A2" sqref="A2"/>
    </sheetView>
  </sheetViews>
  <sheetFormatPr defaultColWidth="7.75" defaultRowHeight="13" x14ac:dyDescent="0.3"/>
  <cols>
    <col min="1" max="1" width="37.08203125" style="22" customWidth="1"/>
    <col min="2" max="2" width="12.25" style="22" customWidth="1"/>
    <col min="3" max="3" width="13.25" style="22" customWidth="1"/>
    <col min="4" max="241" width="7.75" style="22"/>
    <col min="242" max="242" width="24.08203125" style="22" customWidth="1"/>
    <col min="243" max="497" width="7.75" style="22"/>
    <col min="498" max="498" width="24.08203125" style="22" customWidth="1"/>
    <col min="499" max="753" width="7.75" style="22"/>
    <col min="754" max="754" width="24.08203125" style="22" customWidth="1"/>
    <col min="755" max="1009" width="7.75" style="22"/>
    <col min="1010" max="1010" width="24.08203125" style="22" customWidth="1"/>
    <col min="1011" max="1265" width="7.75" style="22"/>
    <col min="1266" max="1266" width="24.08203125" style="22" customWidth="1"/>
    <col min="1267" max="1521" width="7.75" style="22"/>
    <col min="1522" max="1522" width="24.08203125" style="22" customWidth="1"/>
    <col min="1523" max="1777" width="7.75" style="22"/>
    <col min="1778" max="1778" width="24.08203125" style="22" customWidth="1"/>
    <col min="1779" max="2033" width="7.75" style="22"/>
    <col min="2034" max="2034" width="24.08203125" style="22" customWidth="1"/>
    <col min="2035" max="2289" width="7.75" style="22"/>
    <col min="2290" max="2290" width="24.08203125" style="22" customWidth="1"/>
    <col min="2291" max="2545" width="7.75" style="22"/>
    <col min="2546" max="2546" width="24.08203125" style="22" customWidth="1"/>
    <col min="2547" max="2801" width="7.75" style="22"/>
    <col min="2802" max="2802" width="24.08203125" style="22" customWidth="1"/>
    <col min="2803" max="3057" width="7.75" style="22"/>
    <col min="3058" max="3058" width="24.08203125" style="22" customWidth="1"/>
    <col min="3059" max="3313" width="7.75" style="22"/>
    <col min="3314" max="3314" width="24.08203125" style="22" customWidth="1"/>
    <col min="3315" max="3569" width="7.75" style="22"/>
    <col min="3570" max="3570" width="24.08203125" style="22" customWidth="1"/>
    <col min="3571" max="3825" width="7.75" style="22"/>
    <col min="3826" max="3826" width="24.08203125" style="22" customWidth="1"/>
    <col min="3827" max="4081" width="7.75" style="22"/>
    <col min="4082" max="4082" width="24.08203125" style="22" customWidth="1"/>
    <col min="4083" max="4337" width="7.75" style="22"/>
    <col min="4338" max="4338" width="24.08203125" style="22" customWidth="1"/>
    <col min="4339" max="4593" width="7.75" style="22"/>
    <col min="4594" max="4594" width="24.08203125" style="22" customWidth="1"/>
    <col min="4595" max="4849" width="7.75" style="22"/>
    <col min="4850" max="4850" width="24.08203125" style="22" customWidth="1"/>
    <col min="4851" max="5105" width="7.75" style="22"/>
    <col min="5106" max="5106" width="24.08203125" style="22" customWidth="1"/>
    <col min="5107" max="5361" width="7.75" style="22"/>
    <col min="5362" max="5362" width="24.08203125" style="22" customWidth="1"/>
    <col min="5363" max="5617" width="7.75" style="22"/>
    <col min="5618" max="5618" width="24.08203125" style="22" customWidth="1"/>
    <col min="5619" max="5873" width="7.75" style="22"/>
    <col min="5874" max="5874" width="24.08203125" style="22" customWidth="1"/>
    <col min="5875" max="6129" width="7.75" style="22"/>
    <col min="6130" max="6130" width="24.08203125" style="22" customWidth="1"/>
    <col min="6131" max="6385" width="7.75" style="22"/>
    <col min="6386" max="6386" width="24.08203125" style="22" customWidth="1"/>
    <col min="6387" max="6641" width="7.75" style="22"/>
    <col min="6642" max="6642" width="24.08203125" style="22" customWidth="1"/>
    <col min="6643" max="6897" width="7.75" style="22"/>
    <col min="6898" max="6898" width="24.08203125" style="22" customWidth="1"/>
    <col min="6899" max="7153" width="7.75" style="22"/>
    <col min="7154" max="7154" width="24.08203125" style="22" customWidth="1"/>
    <col min="7155" max="7409" width="7.75" style="22"/>
    <col min="7410" max="7410" width="24.08203125" style="22" customWidth="1"/>
    <col min="7411" max="7665" width="7.75" style="22"/>
    <col min="7666" max="7666" width="24.08203125" style="22" customWidth="1"/>
    <col min="7667" max="7921" width="7.75" style="22"/>
    <col min="7922" max="7922" width="24.08203125" style="22" customWidth="1"/>
    <col min="7923" max="8177" width="7.75" style="22"/>
    <col min="8178" max="8178" width="24.08203125" style="22" customWidth="1"/>
    <col min="8179" max="8433" width="7.75" style="22"/>
    <col min="8434" max="8434" width="24.08203125" style="22" customWidth="1"/>
    <col min="8435" max="8689" width="7.75" style="22"/>
    <col min="8690" max="8690" width="24.08203125" style="22" customWidth="1"/>
    <col min="8691" max="8945" width="7.75" style="22"/>
    <col min="8946" max="8946" width="24.08203125" style="22" customWidth="1"/>
    <col min="8947" max="9201" width="7.75" style="22"/>
    <col min="9202" max="9202" width="24.08203125" style="22" customWidth="1"/>
    <col min="9203" max="9457" width="7.75" style="22"/>
    <col min="9458" max="9458" width="24.08203125" style="22" customWidth="1"/>
    <col min="9459" max="9713" width="7.75" style="22"/>
    <col min="9714" max="9714" width="24.08203125" style="22" customWidth="1"/>
    <col min="9715" max="9969" width="7.75" style="22"/>
    <col min="9970" max="9970" width="24.08203125" style="22" customWidth="1"/>
    <col min="9971" max="10225" width="7.75" style="22"/>
    <col min="10226" max="10226" width="24.08203125" style="22" customWidth="1"/>
    <col min="10227" max="10481" width="7.75" style="22"/>
    <col min="10482" max="10482" width="24.08203125" style="22" customWidth="1"/>
    <col min="10483" max="10737" width="7.75" style="22"/>
    <col min="10738" max="10738" width="24.08203125" style="22" customWidth="1"/>
    <col min="10739" max="10993" width="7.75" style="22"/>
    <col min="10994" max="10994" width="24.08203125" style="22" customWidth="1"/>
    <col min="10995" max="11249" width="7.75" style="22"/>
    <col min="11250" max="11250" width="24.08203125" style="22" customWidth="1"/>
    <col min="11251" max="11505" width="7.75" style="22"/>
    <col min="11506" max="11506" width="24.08203125" style="22" customWidth="1"/>
    <col min="11507" max="11761" width="7.75" style="22"/>
    <col min="11762" max="11762" width="24.08203125" style="22" customWidth="1"/>
    <col min="11763" max="12017" width="7.75" style="22"/>
    <col min="12018" max="12018" width="24.08203125" style="22" customWidth="1"/>
    <col min="12019" max="12273" width="7.75" style="22"/>
    <col min="12274" max="12274" width="24.08203125" style="22" customWidth="1"/>
    <col min="12275" max="12529" width="7.75" style="22"/>
    <col min="12530" max="12530" width="24.08203125" style="22" customWidth="1"/>
    <col min="12531" max="12785" width="7.75" style="22"/>
    <col min="12786" max="12786" width="24.08203125" style="22" customWidth="1"/>
    <col min="12787" max="13041" width="7.75" style="22"/>
    <col min="13042" max="13042" width="24.08203125" style="22" customWidth="1"/>
    <col min="13043" max="13297" width="7.75" style="22"/>
    <col min="13298" max="13298" width="24.08203125" style="22" customWidth="1"/>
    <col min="13299" max="13553" width="7.75" style="22"/>
    <col min="13554" max="13554" width="24.08203125" style="22" customWidth="1"/>
    <col min="13555" max="13809" width="7.75" style="22"/>
    <col min="13810" max="13810" width="24.08203125" style="22" customWidth="1"/>
    <col min="13811" max="14065" width="7.75" style="22"/>
    <col min="14066" max="14066" width="24.08203125" style="22" customWidth="1"/>
    <col min="14067" max="14321" width="7.75" style="22"/>
    <col min="14322" max="14322" width="24.08203125" style="22" customWidth="1"/>
    <col min="14323" max="14577" width="7.75" style="22"/>
    <col min="14578" max="14578" width="24.08203125" style="22" customWidth="1"/>
    <col min="14579" max="14833" width="7.75" style="22"/>
    <col min="14834" max="14834" width="24.08203125" style="22" customWidth="1"/>
    <col min="14835" max="15089" width="7.75" style="22"/>
    <col min="15090" max="15090" width="24.08203125" style="22" customWidth="1"/>
    <col min="15091" max="15345" width="7.75" style="22"/>
    <col min="15346" max="15346" width="24.08203125" style="22" customWidth="1"/>
    <col min="15347" max="15601" width="7.75" style="22"/>
    <col min="15602" max="15602" width="24.08203125" style="22" customWidth="1"/>
    <col min="15603" max="15857" width="7.75" style="22"/>
    <col min="15858" max="15858" width="24.08203125" style="22" customWidth="1"/>
    <col min="15859" max="16113" width="7.75" style="22"/>
    <col min="16114" max="16114" width="24.08203125" style="22" customWidth="1"/>
    <col min="16115" max="16384" width="7.75" style="22"/>
  </cols>
  <sheetData>
    <row r="1" spans="1:5" x14ac:dyDescent="0.3">
      <c r="A1" s="20" t="s">
        <v>0</v>
      </c>
      <c r="B1" s="21"/>
      <c r="C1" s="21"/>
      <c r="D1" s="21"/>
      <c r="E1" s="21"/>
    </row>
    <row r="2" spans="1:5" x14ac:dyDescent="0.3">
      <c r="A2" s="21"/>
      <c r="B2" s="21"/>
      <c r="C2" s="21"/>
      <c r="D2" s="21"/>
      <c r="E2" s="21"/>
    </row>
    <row r="3" spans="1:5" x14ac:dyDescent="0.3">
      <c r="A3" s="23"/>
      <c r="B3" s="23"/>
      <c r="C3" s="23"/>
      <c r="D3" s="23"/>
      <c r="E3" s="24" t="s">
        <v>1</v>
      </c>
    </row>
    <row r="4" spans="1:5" ht="39" x14ac:dyDescent="0.3">
      <c r="A4" s="25"/>
      <c r="B4" s="26">
        <v>2019</v>
      </c>
      <c r="C4" s="26">
        <v>2020</v>
      </c>
      <c r="D4" s="27" t="s">
        <v>2</v>
      </c>
      <c r="E4" s="27" t="s">
        <v>3</v>
      </c>
    </row>
    <row r="5" spans="1:5" x14ac:dyDescent="0.3">
      <c r="A5" s="21"/>
      <c r="B5" s="21"/>
      <c r="C5" s="21"/>
      <c r="D5" s="21"/>
      <c r="E5" s="28"/>
    </row>
    <row r="6" spans="1:5" x14ac:dyDescent="0.3">
      <c r="A6" s="21" t="s">
        <v>4</v>
      </c>
      <c r="B6" s="29">
        <v>8677.11</v>
      </c>
      <c r="C6" s="29">
        <v>8625.2999999999993</v>
      </c>
      <c r="D6" s="30">
        <f t="shared" ref="D6:D33" si="0">(C6-B6)/B6*100</f>
        <v>-0.59708820102547167</v>
      </c>
      <c r="E6" s="30">
        <f t="shared" ref="E6:E33" si="1">C6/C$33*100</f>
        <v>2.1752662944034906</v>
      </c>
    </row>
    <row r="7" spans="1:5" x14ac:dyDescent="0.3">
      <c r="A7" s="21" t="s">
        <v>5</v>
      </c>
      <c r="B7" s="29">
        <v>4219.78</v>
      </c>
      <c r="C7" s="29">
        <v>3861.19</v>
      </c>
      <c r="D7" s="30">
        <f t="shared" si="0"/>
        <v>-8.497836380095638</v>
      </c>
      <c r="E7" s="30">
        <f t="shared" si="1"/>
        <v>0.97377673394407316</v>
      </c>
    </row>
    <row r="8" spans="1:5" x14ac:dyDescent="0.3">
      <c r="A8" s="21" t="s">
        <v>6</v>
      </c>
      <c r="B8" s="29">
        <v>5318.49</v>
      </c>
      <c r="C8" s="29">
        <v>5318.38</v>
      </c>
      <c r="D8" s="30">
        <f t="shared" si="0"/>
        <v>-2.0682562155738301E-3</v>
      </c>
      <c r="E8" s="30">
        <f t="shared" si="1"/>
        <v>1.3412742460934273</v>
      </c>
    </row>
    <row r="9" spans="1:5" x14ac:dyDescent="0.3">
      <c r="A9" s="21" t="s">
        <v>7</v>
      </c>
      <c r="B9" s="29">
        <v>10895.79</v>
      </c>
      <c r="C9" s="29">
        <v>10918.26</v>
      </c>
      <c r="D9" s="30">
        <f t="shared" si="0"/>
        <v>0.20622644158890124</v>
      </c>
      <c r="E9" s="30">
        <f t="shared" si="1"/>
        <v>2.7535416706124836</v>
      </c>
    </row>
    <row r="10" spans="1:5" x14ac:dyDescent="0.3">
      <c r="A10" s="21" t="s">
        <v>8</v>
      </c>
      <c r="B10" s="29">
        <v>57559.45</v>
      </c>
      <c r="C10" s="29">
        <v>55836.89</v>
      </c>
      <c r="D10" s="30">
        <f t="shared" si="0"/>
        <v>-2.9926623690810072</v>
      </c>
      <c r="E10" s="30">
        <f t="shared" si="1"/>
        <v>14.081841188285082</v>
      </c>
    </row>
    <row r="11" spans="1:5" x14ac:dyDescent="0.3">
      <c r="A11" s="21" t="s">
        <v>9</v>
      </c>
      <c r="B11" s="29">
        <v>979.36</v>
      </c>
      <c r="C11" s="29">
        <v>935.37</v>
      </c>
      <c r="D11" s="30">
        <f t="shared" si="0"/>
        <v>-4.4917088710994948</v>
      </c>
      <c r="E11" s="30">
        <f t="shared" si="1"/>
        <v>0.23589658722551021</v>
      </c>
    </row>
    <row r="12" spans="1:5" x14ac:dyDescent="0.3">
      <c r="A12" s="21" t="s">
        <v>10</v>
      </c>
      <c r="B12" s="29">
        <v>8521.68</v>
      </c>
      <c r="C12" s="29">
        <v>8763.26</v>
      </c>
      <c r="D12" s="30">
        <f t="shared" si="0"/>
        <v>2.8348870175833865</v>
      </c>
      <c r="E12" s="30">
        <f t="shared" si="1"/>
        <v>2.2100592567324422</v>
      </c>
    </row>
    <row r="13" spans="1:5" x14ac:dyDescent="0.3">
      <c r="A13" s="21" t="s">
        <v>11</v>
      </c>
      <c r="B13" s="29">
        <v>11095.72</v>
      </c>
      <c r="C13" s="29">
        <v>11020.75</v>
      </c>
      <c r="D13" s="30">
        <f t="shared" si="0"/>
        <v>-0.67566593244962336</v>
      </c>
      <c r="E13" s="30">
        <f t="shared" si="1"/>
        <v>2.7793892402637903</v>
      </c>
    </row>
    <row r="14" spans="1:5" x14ac:dyDescent="0.3">
      <c r="A14" s="21" t="s">
        <v>12</v>
      </c>
      <c r="B14" s="29">
        <v>50458.2</v>
      </c>
      <c r="C14" s="29">
        <v>51707.53</v>
      </c>
      <c r="D14" s="30">
        <f t="shared" si="0"/>
        <v>2.4759702090046845</v>
      </c>
      <c r="E14" s="30">
        <f t="shared" si="1"/>
        <v>13.040433048804948</v>
      </c>
    </row>
    <row r="15" spans="1:5" x14ac:dyDescent="0.3">
      <c r="A15" s="21" t="s">
        <v>13</v>
      </c>
      <c r="B15" s="29">
        <v>74676.11</v>
      </c>
      <c r="C15" s="29">
        <v>72930.5</v>
      </c>
      <c r="D15" s="30">
        <f t="shared" si="0"/>
        <v>-2.337574895103669</v>
      </c>
      <c r="E15" s="30">
        <f t="shared" si="1"/>
        <v>18.392781524583931</v>
      </c>
    </row>
    <row r="16" spans="1:5" x14ac:dyDescent="0.3">
      <c r="A16" s="21" t="s">
        <v>14</v>
      </c>
      <c r="B16" s="29">
        <v>2359.9</v>
      </c>
      <c r="C16" s="29">
        <v>2481.4899999999998</v>
      </c>
      <c r="D16" s="30">
        <f t="shared" si="0"/>
        <v>5.1523369634306402</v>
      </c>
      <c r="E16" s="30">
        <f t="shared" si="1"/>
        <v>0.62582189105298569</v>
      </c>
    </row>
    <row r="17" spans="1:5" x14ac:dyDescent="0.3">
      <c r="A17" s="21" t="s">
        <v>15</v>
      </c>
      <c r="B17" s="29">
        <v>52330.11</v>
      </c>
      <c r="C17" s="29">
        <v>51802.239999999998</v>
      </c>
      <c r="D17" s="30">
        <f t="shared" si="0"/>
        <v>-1.0087309199235441</v>
      </c>
      <c r="E17" s="30">
        <f t="shared" si="1"/>
        <v>13.064318533453942</v>
      </c>
    </row>
    <row r="18" spans="1:5" x14ac:dyDescent="0.3">
      <c r="A18" s="21" t="s">
        <v>16</v>
      </c>
      <c r="B18" s="29">
        <v>729.51</v>
      </c>
      <c r="C18" s="29">
        <v>734.06</v>
      </c>
      <c r="D18" s="30">
        <f t="shared" si="0"/>
        <v>0.62370632342256516</v>
      </c>
      <c r="E18" s="30">
        <f t="shared" si="1"/>
        <v>0.1851270073005955</v>
      </c>
    </row>
    <row r="19" spans="1:5" x14ac:dyDescent="0.3">
      <c r="A19" s="21" t="s">
        <v>17</v>
      </c>
      <c r="B19" s="29">
        <v>1497.46</v>
      </c>
      <c r="C19" s="29">
        <v>1553.8</v>
      </c>
      <c r="D19" s="30">
        <f t="shared" si="0"/>
        <v>3.7623709481388428</v>
      </c>
      <c r="E19" s="30">
        <f t="shared" si="1"/>
        <v>0.39186216922821743</v>
      </c>
    </row>
    <row r="20" spans="1:5" x14ac:dyDescent="0.3">
      <c r="A20" s="21" t="s">
        <v>18</v>
      </c>
      <c r="B20" s="29">
        <v>2862.59</v>
      </c>
      <c r="C20" s="29">
        <v>3150.63</v>
      </c>
      <c r="D20" s="30">
        <f t="shared" si="0"/>
        <v>10.062216384463021</v>
      </c>
      <c r="E20" s="30">
        <f t="shared" si="1"/>
        <v>0.79457633301293529</v>
      </c>
    </row>
    <row r="21" spans="1:5" x14ac:dyDescent="0.3">
      <c r="A21" s="21" t="s">
        <v>19</v>
      </c>
      <c r="B21" s="29">
        <v>406.75</v>
      </c>
      <c r="C21" s="29">
        <v>403.68</v>
      </c>
      <c r="D21" s="30">
        <f t="shared" si="0"/>
        <v>-0.7547633681622602</v>
      </c>
      <c r="E21" s="30">
        <f t="shared" si="1"/>
        <v>0.10180648762649427</v>
      </c>
    </row>
    <row r="22" spans="1:5" x14ac:dyDescent="0.3">
      <c r="A22" s="21" t="s">
        <v>20</v>
      </c>
      <c r="B22" s="29">
        <v>8566.25</v>
      </c>
      <c r="C22" s="29">
        <v>8320.75</v>
      </c>
      <c r="D22" s="30">
        <f t="shared" si="0"/>
        <v>-2.865898146797023</v>
      </c>
      <c r="E22" s="30">
        <f t="shared" si="1"/>
        <v>2.0984599978154783</v>
      </c>
    </row>
    <row r="23" spans="1:5" x14ac:dyDescent="0.3">
      <c r="A23" s="21" t="s">
        <v>21</v>
      </c>
      <c r="B23" s="29">
        <v>119.39</v>
      </c>
      <c r="C23" s="29">
        <v>120.3</v>
      </c>
      <c r="D23" s="30">
        <f t="shared" si="0"/>
        <v>0.76220789010804635</v>
      </c>
      <c r="E23" s="30">
        <f t="shared" si="1"/>
        <v>3.0339180691308119E-2</v>
      </c>
    </row>
    <row r="24" spans="1:5" x14ac:dyDescent="0.3">
      <c r="A24" s="21" t="s">
        <v>22</v>
      </c>
      <c r="B24" s="29">
        <v>28307.98</v>
      </c>
      <c r="C24" s="29">
        <v>27432.71</v>
      </c>
      <c r="D24" s="30">
        <f t="shared" si="0"/>
        <v>-3.0919549893704898</v>
      </c>
      <c r="E24" s="30">
        <f t="shared" si="1"/>
        <v>6.9184201624460107</v>
      </c>
    </row>
    <row r="25" spans="1:5" x14ac:dyDescent="0.3">
      <c r="A25" s="21" t="s">
        <v>23</v>
      </c>
      <c r="B25" s="29">
        <v>7019.6</v>
      </c>
      <c r="C25" s="29">
        <v>7254.05</v>
      </c>
      <c r="D25" s="30">
        <f t="shared" si="0"/>
        <v>3.3399338993674825</v>
      </c>
      <c r="E25" s="30">
        <f t="shared" si="1"/>
        <v>1.8294425078452508</v>
      </c>
    </row>
    <row r="26" spans="1:5" x14ac:dyDescent="0.3">
      <c r="A26" s="21" t="s">
        <v>24</v>
      </c>
      <c r="B26" s="29">
        <v>26286.1</v>
      </c>
      <c r="C26" s="29">
        <v>27107.24</v>
      </c>
      <c r="D26" s="30">
        <f t="shared" si="0"/>
        <v>3.1238563347168391</v>
      </c>
      <c r="E26" s="30">
        <f t="shared" si="1"/>
        <v>6.8363379252091034</v>
      </c>
    </row>
    <row r="27" spans="1:5" x14ac:dyDescent="0.3">
      <c r="A27" s="21" t="s">
        <v>25</v>
      </c>
      <c r="B27" s="29">
        <v>7857.65</v>
      </c>
      <c r="C27" s="29">
        <v>7610.57</v>
      </c>
      <c r="D27" s="30">
        <f t="shared" si="0"/>
        <v>-3.1444515853976687</v>
      </c>
      <c r="E27" s="30">
        <f t="shared" si="1"/>
        <v>1.9193554313703145</v>
      </c>
    </row>
    <row r="28" spans="1:5" x14ac:dyDescent="0.3">
      <c r="A28" s="21" t="s">
        <v>26</v>
      </c>
      <c r="B28" s="29">
        <v>17571.87</v>
      </c>
      <c r="C28" s="29">
        <v>15279.5</v>
      </c>
      <c r="D28" s="30">
        <f t="shared" si="0"/>
        <v>-13.045680397134735</v>
      </c>
      <c r="E28" s="30">
        <f t="shared" si="1"/>
        <v>3.8534290222181413</v>
      </c>
    </row>
    <row r="29" spans="1:5" x14ac:dyDescent="0.3">
      <c r="A29" s="21" t="s">
        <v>27</v>
      </c>
      <c r="B29" s="29">
        <v>1325.17</v>
      </c>
      <c r="C29" s="29">
        <v>1353.32</v>
      </c>
      <c r="D29" s="30">
        <f t="shared" si="0"/>
        <v>2.1242557558652746</v>
      </c>
      <c r="E29" s="30">
        <f t="shared" si="1"/>
        <v>0.34130191199635163</v>
      </c>
    </row>
    <row r="30" spans="1:5" x14ac:dyDescent="0.3">
      <c r="A30" s="21" t="s">
        <v>28</v>
      </c>
      <c r="B30" s="29">
        <v>2105.29</v>
      </c>
      <c r="C30" s="29">
        <v>2180.4899999999998</v>
      </c>
      <c r="D30" s="30">
        <f t="shared" si="0"/>
        <v>3.5719544575806577</v>
      </c>
      <c r="E30" s="30">
        <f t="shared" si="1"/>
        <v>0.549910890320785</v>
      </c>
    </row>
    <row r="31" spans="1:5" x14ac:dyDescent="0.3">
      <c r="A31" s="21" t="s">
        <v>29</v>
      </c>
      <c r="B31" s="29">
        <v>4174.43</v>
      </c>
      <c r="C31" s="29">
        <v>3933.3</v>
      </c>
      <c r="D31" s="30">
        <f t="shared" si="0"/>
        <v>-5.776357490723286</v>
      </c>
      <c r="E31" s="30">
        <f t="shared" si="1"/>
        <v>0.99196258863775755</v>
      </c>
    </row>
    <row r="32" spans="1:5" x14ac:dyDescent="0.3">
      <c r="A32" s="21" t="s">
        <v>30</v>
      </c>
      <c r="B32" s="29">
        <v>5786.71</v>
      </c>
      <c r="C32" s="29">
        <v>5881.43</v>
      </c>
      <c r="D32" s="30">
        <f t="shared" si="0"/>
        <v>1.6368541018990108</v>
      </c>
      <c r="E32" s="30">
        <f t="shared" si="1"/>
        <v>1.4832732127454724</v>
      </c>
    </row>
    <row r="33" spans="1:5" s="34" customFormat="1" x14ac:dyDescent="0.3">
      <c r="A33" s="31" t="s">
        <v>31</v>
      </c>
      <c r="B33" s="32">
        <v>401708.44</v>
      </c>
      <c r="C33" s="32">
        <v>396516.97</v>
      </c>
      <c r="D33" s="33">
        <f t="shared" si="0"/>
        <v>-1.292347753509991</v>
      </c>
      <c r="E33" s="33">
        <f t="shared" si="1"/>
        <v>100</v>
      </c>
    </row>
    <row r="34" spans="1:5" x14ac:dyDescent="0.3">
      <c r="A34" s="35"/>
      <c r="B34" s="35"/>
      <c r="C34" s="35"/>
      <c r="D34" s="35"/>
      <c r="E34" s="35"/>
    </row>
    <row r="36" spans="1:5" x14ac:dyDescent="0.3">
      <c r="A36" s="1" t="s">
        <v>32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J23"/>
  <sheetViews>
    <sheetView zoomScale="70" zoomScaleNormal="70" workbookViewId="0">
      <selection activeCell="A2" sqref="A2"/>
    </sheetView>
  </sheetViews>
  <sheetFormatPr defaultColWidth="9" defaultRowHeight="13" x14ac:dyDescent="0.3"/>
  <cols>
    <col min="1" max="1" width="26.5" style="1" customWidth="1"/>
    <col min="2" max="3" width="9" style="269"/>
    <col min="4" max="4" width="8.5" style="269" customWidth="1"/>
    <col min="5" max="7" width="5.75" style="269" bestFit="1" customWidth="1"/>
    <col min="8" max="9" width="8.5" style="269" bestFit="1" customWidth="1"/>
    <col min="10" max="10" width="11.25" style="269" customWidth="1"/>
    <col min="11" max="11" width="33.83203125" style="269" customWidth="1"/>
    <col min="12" max="12" width="7.75" style="269" customWidth="1"/>
    <col min="13" max="16384" width="9" style="269"/>
  </cols>
  <sheetData>
    <row r="1" spans="1:10" ht="14.5" x14ac:dyDescent="0.3">
      <c r="A1" s="269" t="s">
        <v>481</v>
      </c>
    </row>
    <row r="3" spans="1:10" x14ac:dyDescent="0.3">
      <c r="A3" s="281"/>
      <c r="B3" s="273"/>
      <c r="C3" s="273"/>
      <c r="D3" s="272"/>
      <c r="E3" s="272"/>
      <c r="F3" s="272"/>
      <c r="G3" s="272"/>
      <c r="H3" s="272"/>
      <c r="I3" s="281"/>
    </row>
    <row r="4" spans="1:10" x14ac:dyDescent="0.3">
      <c r="A4" s="279"/>
      <c r="B4" s="270">
        <v>2010</v>
      </c>
      <c r="C4" s="270">
        <v>2016</v>
      </c>
      <c r="D4" s="270">
        <v>2017</v>
      </c>
      <c r="E4" s="270">
        <v>2018</v>
      </c>
      <c r="F4" s="270">
        <v>2019</v>
      </c>
      <c r="G4" s="270">
        <v>2020</v>
      </c>
      <c r="H4" s="270" t="s">
        <v>139</v>
      </c>
      <c r="I4" s="270" t="s">
        <v>140</v>
      </c>
      <c r="J4" s="293"/>
    </row>
    <row r="5" spans="1:10" x14ac:dyDescent="0.3">
      <c r="A5" s="294" t="s">
        <v>141</v>
      </c>
      <c r="B5" s="295">
        <v>107.72500000000001</v>
      </c>
      <c r="C5" s="295">
        <v>102.21666666666665</v>
      </c>
      <c r="D5" s="295">
        <v>106.00833333333333</v>
      </c>
      <c r="E5" s="295">
        <v>107.03333333333332</v>
      </c>
      <c r="F5" s="295">
        <v>105.675</v>
      </c>
      <c r="G5" s="295">
        <v>92.875</v>
      </c>
      <c r="H5" s="296">
        <f>G5-F5</f>
        <v>-12.799999999999997</v>
      </c>
      <c r="I5" s="296">
        <f>F5-E5</f>
        <v>-1.3583333333333201</v>
      </c>
      <c r="J5" s="295"/>
    </row>
    <row r="6" spans="1:10" ht="32.25" customHeight="1" x14ac:dyDescent="0.3">
      <c r="A6" s="297" t="s">
        <v>142</v>
      </c>
      <c r="B6" s="295">
        <v>102.825</v>
      </c>
      <c r="C6" s="295">
        <v>102.41666666666667</v>
      </c>
      <c r="D6" s="295">
        <v>105.55833333333332</v>
      </c>
      <c r="E6" s="295">
        <v>107.25833333333333</v>
      </c>
      <c r="F6" s="295">
        <v>110.48333333333335</v>
      </c>
      <c r="G6" s="295">
        <v>107.04166666666669</v>
      </c>
      <c r="H6" s="296">
        <f t="shared" ref="H6:H21" si="0">G6-F6</f>
        <v>-3.4416666666666629</v>
      </c>
      <c r="I6" s="296">
        <f t="shared" ref="I6:I21" si="1">F6-E6</f>
        <v>3.2250000000000227</v>
      </c>
      <c r="J6" s="295"/>
    </row>
    <row r="7" spans="1:10" ht="15.75" customHeight="1" x14ac:dyDescent="0.3">
      <c r="A7" s="298" t="s">
        <v>143</v>
      </c>
      <c r="B7" s="299">
        <v>101.56666666666668</v>
      </c>
      <c r="C7" s="299">
        <v>102.26666666666665</v>
      </c>
      <c r="D7" s="300">
        <v>103.45</v>
      </c>
      <c r="E7" s="300">
        <v>104.83333333333333</v>
      </c>
      <c r="F7" s="300">
        <v>107.81666666666668</v>
      </c>
      <c r="G7" s="300">
        <v>104.41666666666667</v>
      </c>
      <c r="H7" s="296">
        <f t="shared" si="0"/>
        <v>-3.4000000000000057</v>
      </c>
      <c r="I7" s="296">
        <f t="shared" si="1"/>
        <v>2.9833333333333485</v>
      </c>
      <c r="J7" s="295"/>
    </row>
    <row r="8" spans="1:10" ht="26" x14ac:dyDescent="0.3">
      <c r="A8" s="301" t="s">
        <v>144</v>
      </c>
      <c r="B8" s="299">
        <v>101.24166666666667</v>
      </c>
      <c r="C8" s="299">
        <v>103.60833333333335</v>
      </c>
      <c r="D8" s="299">
        <v>100.78333333333335</v>
      </c>
      <c r="E8" s="299">
        <v>102.25</v>
      </c>
      <c r="F8" s="299">
        <v>102.125</v>
      </c>
      <c r="G8" s="299">
        <v>98.091666666666654</v>
      </c>
      <c r="H8" s="296">
        <f t="shared" si="0"/>
        <v>-4.0333333333333456</v>
      </c>
      <c r="I8" s="296">
        <f t="shared" si="1"/>
        <v>-0.125</v>
      </c>
      <c r="J8" s="295"/>
    </row>
    <row r="9" spans="1:10" s="302" customFormat="1" ht="26" x14ac:dyDescent="0.3">
      <c r="A9" s="301" t="s">
        <v>145</v>
      </c>
      <c r="B9" s="299">
        <v>97.808333333333337</v>
      </c>
      <c r="C9" s="299">
        <v>107.94999999999999</v>
      </c>
      <c r="D9" s="299">
        <v>106.33333333333333</v>
      </c>
      <c r="E9" s="299">
        <v>99.133333333333326</v>
      </c>
      <c r="F9" s="299">
        <v>97.783333333333317</v>
      </c>
      <c r="G9" s="299">
        <v>101.95</v>
      </c>
      <c r="H9" s="296">
        <f t="shared" si="0"/>
        <v>4.1666666666666856</v>
      </c>
      <c r="I9" s="296">
        <f t="shared" si="1"/>
        <v>-1.3500000000000085</v>
      </c>
      <c r="J9" s="295"/>
    </row>
    <row r="10" spans="1:10" s="302" customFormat="1" ht="26" x14ac:dyDescent="0.3">
      <c r="A10" s="301" t="s">
        <v>146</v>
      </c>
      <c r="B10" s="299">
        <v>97.583333333333357</v>
      </c>
      <c r="C10" s="299">
        <v>98.508333333333326</v>
      </c>
      <c r="D10" s="299">
        <v>100.13333333333333</v>
      </c>
      <c r="E10" s="299">
        <v>96.550000000000026</v>
      </c>
      <c r="F10" s="299">
        <v>98.033333333333346</v>
      </c>
      <c r="G10" s="299">
        <v>93.741666666666674</v>
      </c>
      <c r="H10" s="296">
        <f t="shared" si="0"/>
        <v>-4.2916666666666714</v>
      </c>
      <c r="I10" s="296">
        <f t="shared" si="1"/>
        <v>1.4833333333333201</v>
      </c>
      <c r="J10" s="295"/>
    </row>
    <row r="11" spans="1:10" s="302" customFormat="1" ht="26" x14ac:dyDescent="0.3">
      <c r="A11" s="301" t="s">
        <v>147</v>
      </c>
      <c r="B11" s="299">
        <v>125.43333333333334</v>
      </c>
      <c r="C11" s="299">
        <v>102.96666666666668</v>
      </c>
      <c r="D11" s="299">
        <v>94.274999999999991</v>
      </c>
      <c r="E11" s="299">
        <v>93.466666666666683</v>
      </c>
      <c r="F11" s="299">
        <v>99.483333333333334</v>
      </c>
      <c r="G11" s="299">
        <v>106.13333333333334</v>
      </c>
      <c r="H11" s="296">
        <f t="shared" si="0"/>
        <v>6.6500000000000057</v>
      </c>
      <c r="I11" s="296">
        <f t="shared" si="1"/>
        <v>6.0166666666666515</v>
      </c>
      <c r="J11" s="295"/>
    </row>
    <row r="12" spans="1:10" x14ac:dyDescent="0.3">
      <c r="A12" s="301" t="s">
        <v>148</v>
      </c>
      <c r="B12" s="299">
        <v>99.516666666666666</v>
      </c>
      <c r="C12" s="299">
        <v>101.39999999999999</v>
      </c>
      <c r="D12" s="299">
        <v>104.95833333333336</v>
      </c>
      <c r="E12" s="299">
        <v>107.26666666666665</v>
      </c>
      <c r="F12" s="299">
        <v>109.36666666666667</v>
      </c>
      <c r="G12" s="299">
        <v>111.29166666666669</v>
      </c>
      <c r="H12" s="296">
        <f t="shared" si="0"/>
        <v>1.9250000000000114</v>
      </c>
      <c r="I12" s="296">
        <f t="shared" si="1"/>
        <v>2.1000000000000227</v>
      </c>
      <c r="J12" s="295"/>
    </row>
    <row r="13" spans="1:10" s="302" customFormat="1" ht="26" x14ac:dyDescent="0.3">
      <c r="A13" s="301" t="s">
        <v>149</v>
      </c>
      <c r="B13" s="299">
        <v>103.61666666666667</v>
      </c>
      <c r="C13" s="299">
        <v>98.466666666666683</v>
      </c>
      <c r="D13" s="299">
        <v>100.88333333333333</v>
      </c>
      <c r="E13" s="299">
        <v>99.675000000000011</v>
      </c>
      <c r="F13" s="299">
        <v>98.05</v>
      </c>
      <c r="G13" s="299">
        <v>97.3</v>
      </c>
      <c r="H13" s="296">
        <f t="shared" si="0"/>
        <v>-0.75</v>
      </c>
      <c r="I13" s="296">
        <f t="shared" si="1"/>
        <v>-1.6250000000000142</v>
      </c>
      <c r="J13" s="295"/>
    </row>
    <row r="14" spans="1:10" ht="26" x14ac:dyDescent="0.3">
      <c r="A14" s="301" t="s">
        <v>150</v>
      </c>
      <c r="B14" s="299">
        <v>102.60000000000001</v>
      </c>
      <c r="C14" s="299">
        <v>103.63333333333333</v>
      </c>
      <c r="D14" s="299">
        <v>104.85833333333331</v>
      </c>
      <c r="E14" s="299">
        <v>104.69166666666666</v>
      </c>
      <c r="F14" s="299">
        <v>110.59166666666668</v>
      </c>
      <c r="G14" s="299">
        <v>107.80833333333334</v>
      </c>
      <c r="H14" s="296">
        <f t="shared" si="0"/>
        <v>-2.7833333333333456</v>
      </c>
      <c r="I14" s="296">
        <f t="shared" si="1"/>
        <v>5.9000000000000199</v>
      </c>
      <c r="J14" s="295"/>
    </row>
    <row r="15" spans="1:10" s="304" customFormat="1" ht="26" x14ac:dyDescent="0.3">
      <c r="A15" s="301" t="s">
        <v>151</v>
      </c>
      <c r="B15" s="303">
        <v>98.999999999999986</v>
      </c>
      <c r="C15" s="303">
        <v>102.56666666666666</v>
      </c>
      <c r="D15" s="303">
        <v>105.73333333333333</v>
      </c>
      <c r="E15" s="303">
        <v>111.88333333333334</v>
      </c>
      <c r="F15" s="303">
        <v>114.67500000000001</v>
      </c>
      <c r="G15" s="303">
        <v>104.56666666666666</v>
      </c>
      <c r="H15" s="296">
        <f t="shared" si="0"/>
        <v>-10.108333333333348</v>
      </c>
      <c r="I15" s="296">
        <f t="shared" si="1"/>
        <v>2.7916666666666714</v>
      </c>
      <c r="J15" s="295"/>
    </row>
    <row r="16" spans="1:10" ht="26" x14ac:dyDescent="0.3">
      <c r="A16" s="301" t="s">
        <v>152</v>
      </c>
      <c r="B16" s="299">
        <v>111.88333333333334</v>
      </c>
      <c r="C16" s="299">
        <v>103.10833333333333</v>
      </c>
      <c r="D16" s="299">
        <v>102.13333333333333</v>
      </c>
      <c r="E16" s="299">
        <v>102.31666666666666</v>
      </c>
      <c r="F16" s="299">
        <v>109.21666666666665</v>
      </c>
      <c r="G16" s="299">
        <v>112.80000000000001</v>
      </c>
      <c r="H16" s="296">
        <f t="shared" si="0"/>
        <v>3.583333333333357</v>
      </c>
      <c r="I16" s="296">
        <f t="shared" si="1"/>
        <v>6.8999999999999915</v>
      </c>
      <c r="J16" s="295"/>
    </row>
    <row r="17" spans="1:10" x14ac:dyDescent="0.3">
      <c r="A17" s="305" t="s">
        <v>153</v>
      </c>
      <c r="B17" s="306">
        <v>101.98333333333335</v>
      </c>
      <c r="C17" s="306">
        <v>101.56666666666666</v>
      </c>
      <c r="D17" s="306">
        <v>107.33333333333336</v>
      </c>
      <c r="E17" s="306">
        <v>111.44166666666666</v>
      </c>
      <c r="F17" s="306">
        <v>117.35833333333335</v>
      </c>
      <c r="G17" s="306">
        <v>112.66666666666664</v>
      </c>
      <c r="H17" s="296">
        <f t="shared" si="0"/>
        <v>-4.6916666666667055</v>
      </c>
      <c r="I17" s="296">
        <f t="shared" si="1"/>
        <v>5.9166666666666856</v>
      </c>
      <c r="J17" s="295"/>
    </row>
    <row r="18" spans="1:10" ht="26" x14ac:dyDescent="0.3">
      <c r="A18" s="297" t="s">
        <v>154</v>
      </c>
      <c r="B18" s="299">
        <v>111.86666666666667</v>
      </c>
      <c r="C18" s="299">
        <v>110.25</v>
      </c>
      <c r="D18" s="299">
        <v>121.46666666666665</v>
      </c>
      <c r="E18" s="299">
        <v>143.09166666666667</v>
      </c>
      <c r="F18" s="299">
        <v>163.6</v>
      </c>
      <c r="G18" s="299">
        <v>146.75</v>
      </c>
      <c r="H18" s="296">
        <f t="shared" si="0"/>
        <v>-16.849999999999994</v>
      </c>
      <c r="I18" s="296">
        <f t="shared" si="1"/>
        <v>20.508333333333326</v>
      </c>
      <c r="J18" s="295"/>
    </row>
    <row r="19" spans="1:10" x14ac:dyDescent="0.3">
      <c r="A19" s="297" t="s">
        <v>155</v>
      </c>
      <c r="B19" s="299">
        <v>104.13333333333333</v>
      </c>
      <c r="C19" s="299">
        <v>102.27499999999999</v>
      </c>
      <c r="D19" s="299">
        <v>105.05000000000001</v>
      </c>
      <c r="E19" s="299">
        <v>105.94166666666668</v>
      </c>
      <c r="F19" s="299">
        <v>106.91666666666669</v>
      </c>
      <c r="G19" s="299">
        <v>109.10833333333333</v>
      </c>
      <c r="H19" s="296">
        <f t="shared" si="0"/>
        <v>2.1916666666666487</v>
      </c>
      <c r="I19" s="296">
        <f t="shared" si="1"/>
        <v>0.97500000000000853</v>
      </c>
      <c r="J19" s="295"/>
    </row>
    <row r="20" spans="1:10" x14ac:dyDescent="0.3">
      <c r="A20" s="297" t="s">
        <v>156</v>
      </c>
      <c r="B20" s="299">
        <v>90.208333333333329</v>
      </c>
      <c r="C20" s="299">
        <v>102.175</v>
      </c>
      <c r="D20" s="299">
        <v>111.7</v>
      </c>
      <c r="E20" s="299">
        <v>116.84999999999998</v>
      </c>
      <c r="F20" s="299">
        <v>121.94999999999999</v>
      </c>
      <c r="G20" s="299">
        <v>113.36666666666667</v>
      </c>
      <c r="H20" s="296">
        <f t="shared" si="0"/>
        <v>-8.5833333333333144</v>
      </c>
      <c r="I20" s="296">
        <f t="shared" si="1"/>
        <v>5.1000000000000085</v>
      </c>
      <c r="J20" s="295"/>
    </row>
    <row r="21" spans="1:10" x14ac:dyDescent="0.3">
      <c r="A21" s="307" t="s">
        <v>157</v>
      </c>
      <c r="B21" s="308">
        <v>100.45833333333333</v>
      </c>
      <c r="C21" s="308">
        <v>97.02500000000002</v>
      </c>
      <c r="D21" s="308">
        <v>101.09166666666665</v>
      </c>
      <c r="E21" s="308">
        <v>99.61666666666666</v>
      </c>
      <c r="F21" s="308">
        <v>103.76666666666665</v>
      </c>
      <c r="G21" s="308">
        <v>100.26666666666665</v>
      </c>
      <c r="H21" s="309">
        <f t="shared" si="0"/>
        <v>-3.5</v>
      </c>
      <c r="I21" s="309">
        <f t="shared" si="1"/>
        <v>4.1499999999999915</v>
      </c>
      <c r="J21" s="295"/>
    </row>
    <row r="22" spans="1:10" ht="14.5" x14ac:dyDescent="0.3">
      <c r="A22" s="15" t="s">
        <v>465</v>
      </c>
      <c r="H22" s="291"/>
      <c r="I22" s="291"/>
    </row>
    <row r="23" spans="1:10" x14ac:dyDescent="0.3">
      <c r="A23" s="1" t="s">
        <v>138</v>
      </c>
      <c r="H23" s="291"/>
      <c r="I23" s="291"/>
    </row>
  </sheetData>
  <mergeCells count="1">
    <mergeCell ref="B3:C3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P50"/>
  <sheetViews>
    <sheetView topLeftCell="A2" zoomScale="70" zoomScaleNormal="70" workbookViewId="0">
      <selection activeCell="A2" sqref="A2"/>
    </sheetView>
  </sheetViews>
  <sheetFormatPr defaultColWidth="8" defaultRowHeight="13" x14ac:dyDescent="0.3"/>
  <cols>
    <col min="1" max="1" width="36.75" style="1" customWidth="1"/>
    <col min="2" max="2" width="14.33203125" style="1" customWidth="1"/>
    <col min="3" max="3" width="10.08203125" style="1" customWidth="1"/>
    <col min="4" max="4" width="8.08203125" style="1" bestFit="1" customWidth="1"/>
    <col min="5" max="5" width="8" style="1" bestFit="1" customWidth="1"/>
    <col min="6" max="6" width="8.08203125" style="1" bestFit="1" customWidth="1"/>
    <col min="7" max="7" width="8" style="1" bestFit="1" customWidth="1"/>
    <col min="8" max="8" width="8.08203125" style="1" bestFit="1" customWidth="1"/>
    <col min="9" max="9" width="8" style="1" bestFit="1" customWidth="1"/>
    <col min="10" max="10" width="8.08203125" style="1" bestFit="1" customWidth="1"/>
    <col min="11" max="11" width="14.25" style="1" customWidth="1"/>
    <col min="12" max="12" width="13.5" style="1" bestFit="1" customWidth="1"/>
    <col min="13" max="13" width="21" style="1" customWidth="1"/>
    <col min="14" max="14" width="20.75" style="1" customWidth="1"/>
    <col min="15" max="15" width="9.25" style="1" customWidth="1"/>
    <col min="16" max="16" width="10.08203125" style="1" bestFit="1" customWidth="1"/>
    <col min="17" max="17" width="11.83203125" style="1" customWidth="1"/>
    <col min="18" max="18" width="8" style="1"/>
    <col min="19" max="19" width="4" style="1" customWidth="1"/>
    <col min="20" max="16384" width="8" style="1"/>
  </cols>
  <sheetData>
    <row r="1" spans="1:16" hidden="1" x14ac:dyDescent="0.3">
      <c r="A1" s="205" t="e">
        <f ca="1">DotStatQuery(#REF!)</f>
        <v>#NAME?</v>
      </c>
    </row>
    <row r="5" spans="1:16" x14ac:dyDescent="0.3">
      <c r="A5" s="1" t="s">
        <v>158</v>
      </c>
    </row>
    <row r="15" spans="1:16" x14ac:dyDescent="0.3">
      <c r="P15" s="11"/>
    </row>
    <row r="24" spans="1:11" x14ac:dyDescent="0.3">
      <c r="A24" s="15" t="s">
        <v>138</v>
      </c>
    </row>
    <row r="26" spans="1:11" x14ac:dyDescent="0.3">
      <c r="A26" s="18"/>
      <c r="G26" s="1">
        <v>2020</v>
      </c>
    </row>
    <row r="27" spans="1:11" x14ac:dyDescent="0.3">
      <c r="C27" s="81"/>
      <c r="I27" s="1" t="s">
        <v>159</v>
      </c>
      <c r="J27" s="81" t="s">
        <v>160</v>
      </c>
      <c r="K27" s="1" t="s">
        <v>161</v>
      </c>
    </row>
    <row r="28" spans="1:11" x14ac:dyDescent="0.3">
      <c r="B28" s="11"/>
      <c r="C28" s="116"/>
      <c r="D28" s="11"/>
      <c r="H28" s="1" t="s">
        <v>162</v>
      </c>
      <c r="I28" s="11">
        <f t="shared" ref="I28:K30" si="0">(B48-B36)/B36*100</f>
        <v>9.9889797575546648</v>
      </c>
      <c r="J28" s="116">
        <f t="shared" si="0"/>
        <v>-3.1144374698213366</v>
      </c>
      <c r="K28" s="11">
        <f t="shared" si="0"/>
        <v>13.524633480137402</v>
      </c>
    </row>
    <row r="29" spans="1:11" x14ac:dyDescent="0.3">
      <c r="B29" s="11"/>
      <c r="C29" s="116"/>
      <c r="D29" s="11"/>
      <c r="H29" s="1" t="s">
        <v>163</v>
      </c>
      <c r="I29" s="11">
        <f t="shared" si="0"/>
        <v>-3.0603322025140085</v>
      </c>
      <c r="J29" s="116">
        <f t="shared" si="0"/>
        <v>-15.456841642872831</v>
      </c>
      <c r="K29" s="11">
        <f t="shared" si="0"/>
        <v>14.662936281601269</v>
      </c>
    </row>
    <row r="30" spans="1:11" x14ac:dyDescent="0.3">
      <c r="B30" s="11"/>
      <c r="C30" s="116"/>
      <c r="D30" s="11"/>
      <c r="H30" s="1" t="s">
        <v>60</v>
      </c>
      <c r="I30" s="11">
        <f t="shared" si="0"/>
        <v>-3.6984675245171696</v>
      </c>
      <c r="J30" s="116">
        <f t="shared" si="0"/>
        <v>-10.236540415034108</v>
      </c>
      <c r="K30" s="11">
        <f t="shared" si="0"/>
        <v>7.2836685670835966</v>
      </c>
    </row>
    <row r="34" spans="1:4" x14ac:dyDescent="0.3">
      <c r="B34" s="1">
        <v>2010</v>
      </c>
    </row>
    <row r="35" spans="1:4" x14ac:dyDescent="0.3">
      <c r="B35" s="1" t="s">
        <v>164</v>
      </c>
      <c r="C35" s="81" t="s">
        <v>160</v>
      </c>
      <c r="D35" s="1" t="s">
        <v>165</v>
      </c>
    </row>
    <row r="36" spans="1:4" x14ac:dyDescent="0.3">
      <c r="A36" s="1" t="s">
        <v>162</v>
      </c>
      <c r="B36" s="9">
        <v>25861.5</v>
      </c>
      <c r="C36" s="117">
        <v>414.2</v>
      </c>
      <c r="D36" s="11">
        <v>62.437228392081124</v>
      </c>
    </row>
    <row r="37" spans="1:4" x14ac:dyDescent="0.3">
      <c r="A37" s="1" t="s">
        <v>163</v>
      </c>
      <c r="B37" s="9">
        <v>234549.7</v>
      </c>
      <c r="C37" s="9">
        <v>3642.4</v>
      </c>
      <c r="D37" s="11">
        <v>64.394273006808703</v>
      </c>
    </row>
    <row r="38" spans="1:4" x14ac:dyDescent="0.3">
      <c r="A38" s="1" t="s">
        <v>60</v>
      </c>
      <c r="B38" s="9">
        <v>1472447.7</v>
      </c>
      <c r="C38" s="9">
        <v>24118.5</v>
      </c>
      <c r="D38" s="11">
        <v>61.050550407363637</v>
      </c>
    </row>
    <row r="40" spans="1:4" x14ac:dyDescent="0.3">
      <c r="B40" s="1">
        <v>2019</v>
      </c>
    </row>
    <row r="41" spans="1:4" x14ac:dyDescent="0.3">
      <c r="B41" s="1" t="s">
        <v>164</v>
      </c>
      <c r="C41" s="81" t="s">
        <v>160</v>
      </c>
      <c r="D41" s="1" t="s">
        <v>165</v>
      </c>
    </row>
    <row r="42" spans="1:4" x14ac:dyDescent="0.3">
      <c r="A42" s="1" t="s">
        <v>162</v>
      </c>
      <c r="B42" s="9">
        <v>29071.3</v>
      </c>
      <c r="C42" s="118">
        <v>418.2</v>
      </c>
      <c r="D42" s="11">
        <v>69.515303682448589</v>
      </c>
    </row>
    <row r="43" spans="1:4" x14ac:dyDescent="0.3">
      <c r="A43" s="1" t="s">
        <v>163</v>
      </c>
      <c r="B43" s="9">
        <v>250488.8</v>
      </c>
      <c r="C43" s="9">
        <v>3457.4</v>
      </c>
      <c r="D43" s="11">
        <v>72.450049169896445</v>
      </c>
    </row>
    <row r="44" spans="1:4" x14ac:dyDescent="0.3">
      <c r="A44" s="1" t="s">
        <v>60</v>
      </c>
      <c r="B44" s="9">
        <v>1498818.1</v>
      </c>
      <c r="C44" s="9">
        <v>24153.9</v>
      </c>
      <c r="D44" s="11">
        <v>62.052840328062963</v>
      </c>
    </row>
    <row r="46" spans="1:4" x14ac:dyDescent="0.3">
      <c r="B46" s="1">
        <v>2020</v>
      </c>
    </row>
    <row r="47" spans="1:4" x14ac:dyDescent="0.3">
      <c r="B47" s="1" t="s">
        <v>164</v>
      </c>
      <c r="C47" s="81" t="s">
        <v>160</v>
      </c>
      <c r="D47" s="1" t="s">
        <v>165</v>
      </c>
    </row>
    <row r="48" spans="1:4" x14ac:dyDescent="0.3">
      <c r="A48" s="1" t="s">
        <v>162</v>
      </c>
      <c r="B48" s="9">
        <v>28444.799999999999</v>
      </c>
      <c r="C48" s="118">
        <v>401.3</v>
      </c>
      <c r="D48" s="88">
        <v>70.881634687266384</v>
      </c>
    </row>
    <row r="49" spans="1:4" x14ac:dyDescent="0.3">
      <c r="A49" s="1" t="s">
        <v>163</v>
      </c>
      <c r="B49" s="9">
        <v>227371.7</v>
      </c>
      <c r="C49" s="9">
        <v>3079.4</v>
      </c>
      <c r="D49" s="88">
        <v>73.836364226797429</v>
      </c>
    </row>
    <row r="50" spans="1:4" x14ac:dyDescent="0.3">
      <c r="A50" s="1" t="s">
        <v>60</v>
      </c>
      <c r="B50" s="9">
        <v>1417989.7</v>
      </c>
      <c r="C50" s="9">
        <v>21649.599999999999</v>
      </c>
      <c r="D50" s="88">
        <v>65.49727015741631</v>
      </c>
    </row>
  </sheetData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C1:R51"/>
  <sheetViews>
    <sheetView zoomScale="70" zoomScaleNormal="70" workbookViewId="0">
      <selection activeCell="A2" sqref="A2"/>
    </sheetView>
  </sheetViews>
  <sheetFormatPr defaultColWidth="8" defaultRowHeight="13" x14ac:dyDescent="0.3"/>
  <cols>
    <col min="1" max="2" width="8" style="1"/>
    <col min="3" max="3" width="30.75" style="1" customWidth="1"/>
    <col min="4" max="17" width="8" style="1"/>
    <col min="18" max="18" width="12.75" style="1" bestFit="1" customWidth="1"/>
    <col min="19" max="16384" width="8" style="1"/>
  </cols>
  <sheetData>
    <row r="1" spans="3:15" x14ac:dyDescent="0.3">
      <c r="D1" s="1">
        <v>2010</v>
      </c>
      <c r="E1" s="1">
        <v>2011</v>
      </c>
      <c r="F1" s="1">
        <v>2012</v>
      </c>
      <c r="G1" s="1">
        <v>2013</v>
      </c>
      <c r="H1" s="1">
        <v>2014</v>
      </c>
      <c r="I1" s="1">
        <v>2015</v>
      </c>
      <c r="J1" s="1">
        <v>2016</v>
      </c>
      <c r="K1" s="1">
        <v>2017</v>
      </c>
      <c r="L1" s="1">
        <v>2018</v>
      </c>
      <c r="M1" s="1">
        <v>2019</v>
      </c>
      <c r="N1" s="1">
        <v>2020</v>
      </c>
      <c r="O1" s="1" t="s">
        <v>166</v>
      </c>
    </row>
    <row r="2" spans="3:15" x14ac:dyDescent="0.3">
      <c r="C2" s="1" t="s">
        <v>167</v>
      </c>
      <c r="D2" s="88">
        <v>100.25833333333334</v>
      </c>
      <c r="E2" s="88">
        <v>106.875</v>
      </c>
      <c r="F2" s="88">
        <v>102.44166666666666</v>
      </c>
      <c r="G2" s="88">
        <v>99.216666666666654</v>
      </c>
      <c r="H2" s="88">
        <v>99.175000000000011</v>
      </c>
      <c r="I2" s="88">
        <v>99.99166666666666</v>
      </c>
      <c r="J2" s="88">
        <v>100.69166666666666</v>
      </c>
      <c r="K2" s="88">
        <v>106.30833333333332</v>
      </c>
      <c r="L2" s="88">
        <v>108.85833333333333</v>
      </c>
      <c r="M2" s="88">
        <v>108.59999999999998</v>
      </c>
      <c r="N2" s="88">
        <v>96.108333333333348</v>
      </c>
      <c r="O2" s="88">
        <v>116.71428571428571</v>
      </c>
    </row>
    <row r="3" spans="3:15" x14ac:dyDescent="0.3">
      <c r="C3" s="1" t="s">
        <v>168</v>
      </c>
      <c r="D3" s="88">
        <v>109.3</v>
      </c>
      <c r="E3" s="88">
        <v>114.48333333333333</v>
      </c>
      <c r="F3" s="88">
        <v>106.44166666666668</v>
      </c>
      <c r="G3" s="88">
        <v>100.8</v>
      </c>
      <c r="H3" s="88">
        <v>99.358333333333348</v>
      </c>
      <c r="I3" s="88">
        <v>100</v>
      </c>
      <c r="J3" s="88">
        <v>100.31666666666668</v>
      </c>
      <c r="K3" s="88">
        <v>105.49166666666667</v>
      </c>
      <c r="L3" s="88">
        <v>107.34166666666665</v>
      </c>
      <c r="M3" s="88">
        <v>107.11666666666666</v>
      </c>
      <c r="N3" s="88">
        <v>94.933333333333337</v>
      </c>
      <c r="O3" s="88">
        <v>116.18571428571428</v>
      </c>
    </row>
    <row r="4" spans="3:15" x14ac:dyDescent="0.3">
      <c r="C4" s="1" t="s">
        <v>169</v>
      </c>
      <c r="D4" s="88">
        <v>83.075000000000003</v>
      </c>
      <c r="E4" s="88">
        <v>92.424999999999997</v>
      </c>
      <c r="F4" s="88">
        <v>94.850000000000009</v>
      </c>
      <c r="G4" s="88">
        <v>96.2</v>
      </c>
      <c r="H4" s="88">
        <v>98.766666666666652</v>
      </c>
      <c r="I4" s="88">
        <v>100</v>
      </c>
      <c r="J4" s="88">
        <v>101.39999999999998</v>
      </c>
      <c r="K4" s="88">
        <v>107.87500000000001</v>
      </c>
      <c r="L4" s="88">
        <v>111.83333333333333</v>
      </c>
      <c r="M4" s="88">
        <v>111.50833333333333</v>
      </c>
      <c r="N4" s="88">
        <v>98.399999999999991</v>
      </c>
      <c r="O4" s="88">
        <v>117.65714285714284</v>
      </c>
    </row>
    <row r="5" spans="3:15" x14ac:dyDescent="0.3">
      <c r="C5" s="1" t="s">
        <v>170</v>
      </c>
      <c r="D5" s="88">
        <v>93.774999999999991</v>
      </c>
      <c r="E5" s="88">
        <v>100.54166666666667</v>
      </c>
      <c r="F5" s="88">
        <v>101.44166666666668</v>
      </c>
      <c r="G5" s="88">
        <v>101.55833333333334</v>
      </c>
      <c r="H5" s="88">
        <v>92.408333333333346</v>
      </c>
      <c r="I5" s="88">
        <v>100</v>
      </c>
      <c r="J5" s="88">
        <v>101.69999999999999</v>
      </c>
      <c r="K5" s="88">
        <v>104.43333333333334</v>
      </c>
      <c r="L5" s="88">
        <v>104.37499999999999</v>
      </c>
      <c r="M5" s="88">
        <v>106.70833333333331</v>
      </c>
      <c r="N5" s="88">
        <v>107.00000000000001</v>
      </c>
      <c r="O5" s="88">
        <v>109.41428571428571</v>
      </c>
    </row>
    <row r="6" spans="3:15" x14ac:dyDescent="0.3">
      <c r="C6" s="1" t="s">
        <v>171</v>
      </c>
      <c r="D6" s="88">
        <v>97.124999999999986</v>
      </c>
      <c r="E6" s="88">
        <v>104.03333333333332</v>
      </c>
      <c r="F6" s="88">
        <v>104.02499999999999</v>
      </c>
      <c r="G6" s="88">
        <v>103.45</v>
      </c>
      <c r="H6" s="88">
        <v>93.166666666666671</v>
      </c>
      <c r="I6" s="88">
        <v>100</v>
      </c>
      <c r="J6" s="88">
        <v>101.11666666666667</v>
      </c>
      <c r="K6" s="88">
        <v>104.13333333333333</v>
      </c>
      <c r="L6" s="88">
        <v>103.325</v>
      </c>
      <c r="M6" s="88">
        <v>105</v>
      </c>
      <c r="N6" s="88">
        <v>104.48333333333335</v>
      </c>
      <c r="O6" s="88">
        <v>105.88571428571429</v>
      </c>
    </row>
    <row r="7" spans="3:15" x14ac:dyDescent="0.3">
      <c r="C7" s="1" t="s">
        <v>172</v>
      </c>
      <c r="D7" s="88">
        <v>76.308333333333337</v>
      </c>
      <c r="E7" s="88">
        <v>82.25833333333334</v>
      </c>
      <c r="F7" s="88">
        <v>87.899999999999991</v>
      </c>
      <c r="G7" s="88">
        <v>91.699999999999989</v>
      </c>
      <c r="H7" s="88">
        <v>88.358333333333334</v>
      </c>
      <c r="I7" s="88">
        <v>99.99166666666666</v>
      </c>
      <c r="J7" s="88">
        <v>104.64999999999999</v>
      </c>
      <c r="K7" s="88">
        <v>105.90833333333332</v>
      </c>
      <c r="L7" s="88">
        <v>109.71666666666668</v>
      </c>
      <c r="M7" s="88">
        <v>115.39166666666667</v>
      </c>
      <c r="N7" s="88">
        <v>119.66666666666667</v>
      </c>
      <c r="O7" s="88">
        <v>127.21428571428571</v>
      </c>
    </row>
    <row r="8" spans="3:15" x14ac:dyDescent="0.3"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</row>
    <row r="9" spans="3:15" x14ac:dyDescent="0.3">
      <c r="C9" s="1" t="s">
        <v>464</v>
      </c>
    </row>
    <row r="24" spans="3:3" x14ac:dyDescent="0.3">
      <c r="C24" s="1" t="s">
        <v>173</v>
      </c>
    </row>
    <row r="38" spans="3:18" x14ac:dyDescent="0.3">
      <c r="C38" s="1" t="s">
        <v>138</v>
      </c>
    </row>
    <row r="45" spans="3:18" x14ac:dyDescent="0.3">
      <c r="D45" s="1">
        <v>2005</v>
      </c>
      <c r="E45" s="1">
        <v>2006</v>
      </c>
      <c r="F45" s="1">
        <v>2007</v>
      </c>
      <c r="G45" s="1">
        <v>2008</v>
      </c>
      <c r="H45" s="1">
        <v>2009</v>
      </c>
      <c r="I45" s="1">
        <v>2010</v>
      </c>
      <c r="J45" s="1">
        <v>2011</v>
      </c>
      <c r="K45" s="1">
        <v>2012</v>
      </c>
      <c r="L45" s="1">
        <v>2013</v>
      </c>
      <c r="M45" s="1">
        <v>2014</v>
      </c>
      <c r="N45" s="1">
        <v>2015</v>
      </c>
      <c r="O45" s="1">
        <v>2016</v>
      </c>
      <c r="P45" s="1">
        <v>2017</v>
      </c>
      <c r="Q45" s="1">
        <v>2018</v>
      </c>
      <c r="R45" s="1">
        <v>2019</v>
      </c>
    </row>
    <row r="46" spans="3:18" x14ac:dyDescent="0.3">
      <c r="C46" s="1" t="s">
        <v>167</v>
      </c>
      <c r="D46" s="11">
        <v>96.074999999999989</v>
      </c>
      <c r="E46" s="11">
        <v>104.30833333333334</v>
      </c>
      <c r="F46" s="11">
        <v>111.01666666666665</v>
      </c>
      <c r="G46" s="11">
        <v>112.44166666666665</v>
      </c>
      <c r="H46" s="11">
        <v>91.391666666666666</v>
      </c>
      <c r="I46" s="11">
        <v>100.45833333333333</v>
      </c>
      <c r="J46" s="11">
        <v>106.21666666666665</v>
      </c>
      <c r="K46" s="11">
        <v>102.07499999999999</v>
      </c>
      <c r="L46" s="11">
        <v>98.933333333333337</v>
      </c>
      <c r="M46" s="11">
        <v>98.50833333333334</v>
      </c>
      <c r="N46" s="11">
        <v>99.999999999999986</v>
      </c>
      <c r="O46" s="292">
        <v>99.975000000000009</v>
      </c>
      <c r="P46" s="292">
        <v>105.00833333333333</v>
      </c>
      <c r="Q46" s="11">
        <v>108.3</v>
      </c>
      <c r="R46" s="11">
        <v>108.27499999999999</v>
      </c>
    </row>
    <row r="47" spans="3:18" x14ac:dyDescent="0.3">
      <c r="C47" s="1" t="s">
        <v>168</v>
      </c>
      <c r="D47" s="11">
        <v>109.53333333333335</v>
      </c>
      <c r="E47" s="11">
        <v>117.27499999999999</v>
      </c>
      <c r="F47" s="11">
        <v>122.25833333333334</v>
      </c>
      <c r="G47" s="11">
        <v>123.32499999999999</v>
      </c>
      <c r="H47" s="11">
        <v>101.89999999999999</v>
      </c>
      <c r="I47" s="11">
        <v>109.53333333333335</v>
      </c>
      <c r="J47" s="11">
        <v>113.78333333333332</v>
      </c>
      <c r="K47" s="11">
        <v>106.05833333333334</v>
      </c>
      <c r="L47" s="11">
        <v>100.48333333333333</v>
      </c>
      <c r="M47" s="11">
        <v>98.699999999999989</v>
      </c>
      <c r="N47" s="11">
        <v>99.99166666666666</v>
      </c>
      <c r="O47" s="292">
        <v>99.591666666666683</v>
      </c>
      <c r="P47" s="292">
        <v>104.25</v>
      </c>
      <c r="Q47" s="11">
        <v>106.83333333333333</v>
      </c>
      <c r="R47" s="11">
        <v>106.80000000000001</v>
      </c>
    </row>
    <row r="48" spans="3:18" x14ac:dyDescent="0.3">
      <c r="C48" s="1" t="s">
        <v>169</v>
      </c>
      <c r="D48" s="11">
        <v>71.491666666666674</v>
      </c>
      <c r="E48" s="11">
        <v>80.49166666666666</v>
      </c>
      <c r="F48" s="11">
        <v>89.966666666666654</v>
      </c>
      <c r="G48" s="11">
        <v>91.95</v>
      </c>
      <c r="H48" s="11">
        <v>71.941666666666677</v>
      </c>
      <c r="I48" s="11">
        <v>83.233333333333334</v>
      </c>
      <c r="J48" s="11">
        <v>91.824999999999989</v>
      </c>
      <c r="K48" s="11">
        <v>94.52500000000002</v>
      </c>
      <c r="L48" s="11">
        <v>95.891666666666652</v>
      </c>
      <c r="M48" s="11">
        <v>98.091666666666654</v>
      </c>
      <c r="N48" s="11">
        <v>100.01666666666665</v>
      </c>
      <c r="O48" s="292">
        <v>100.70833333333336</v>
      </c>
      <c r="P48" s="292">
        <v>106.49166666666666</v>
      </c>
      <c r="Q48" s="11">
        <v>111.14166666666667</v>
      </c>
      <c r="R48" s="11">
        <v>111.175</v>
      </c>
    </row>
    <row r="49" spans="3:18" x14ac:dyDescent="0.3">
      <c r="C49" s="1" t="s">
        <v>170</v>
      </c>
      <c r="D49" s="11">
        <v>78.850000000000009</v>
      </c>
      <c r="E49" s="11">
        <v>81.55</v>
      </c>
      <c r="F49" s="11">
        <v>87.399999999999991</v>
      </c>
      <c r="G49" s="11">
        <v>96.283333333333317</v>
      </c>
      <c r="H49" s="11">
        <v>91.50833333333334</v>
      </c>
      <c r="I49" s="11">
        <v>94.083333333333329</v>
      </c>
      <c r="J49" s="11">
        <v>99.983333333333348</v>
      </c>
      <c r="K49" s="11">
        <v>101.13333333333334</v>
      </c>
      <c r="L49" s="11">
        <v>101.26666666666665</v>
      </c>
      <c r="M49" s="11">
        <v>99.375000000000014</v>
      </c>
      <c r="N49" s="11">
        <v>100.04166666666667</v>
      </c>
      <c r="O49" s="292">
        <v>101.03333333333335</v>
      </c>
      <c r="P49" s="11">
        <v>103.22499999999998</v>
      </c>
      <c r="Q49" s="11">
        <v>104.10833333333333</v>
      </c>
      <c r="R49" s="11">
        <v>106.375</v>
      </c>
    </row>
    <row r="50" spans="3:18" x14ac:dyDescent="0.3">
      <c r="C50" s="1" t="s">
        <v>171</v>
      </c>
      <c r="D50" s="11">
        <v>84.658333333333331</v>
      </c>
      <c r="E50" s="11">
        <v>86.674999999999997</v>
      </c>
      <c r="F50" s="11">
        <v>91.941666666666677</v>
      </c>
      <c r="G50" s="11">
        <v>100.2</v>
      </c>
      <c r="H50" s="11">
        <v>95.25833333333334</v>
      </c>
      <c r="I50" s="11">
        <v>97.449999999999989</v>
      </c>
      <c r="J50" s="11">
        <v>103.46666666666665</v>
      </c>
      <c r="K50" s="11">
        <v>103.7</v>
      </c>
      <c r="L50" s="11">
        <v>103.13333333333334</v>
      </c>
      <c r="M50" s="11">
        <v>100.2</v>
      </c>
      <c r="N50" s="11">
        <v>100.04166666666667</v>
      </c>
      <c r="O50" s="292">
        <v>100.48333333333333</v>
      </c>
      <c r="P50" s="11">
        <v>102.94166666666666</v>
      </c>
      <c r="Q50" s="11">
        <v>103.05</v>
      </c>
      <c r="R50" s="11">
        <v>104.675</v>
      </c>
    </row>
    <row r="51" spans="3:18" x14ac:dyDescent="0.3">
      <c r="C51" s="1" t="s">
        <v>172</v>
      </c>
      <c r="D51" s="11">
        <v>50.541666666666664</v>
      </c>
      <c r="E51" s="11">
        <v>56.19166666666667</v>
      </c>
      <c r="F51" s="11">
        <v>64.658333333333331</v>
      </c>
      <c r="G51" s="11">
        <v>75.941666666666649</v>
      </c>
      <c r="H51" s="11">
        <v>71.99166666666666</v>
      </c>
      <c r="I51" s="11">
        <v>76.50833333333334</v>
      </c>
      <c r="J51" s="11">
        <v>81.708333333333329</v>
      </c>
      <c r="K51" s="11">
        <v>87.61666666666666</v>
      </c>
      <c r="L51" s="11">
        <v>91.375</v>
      </c>
      <c r="M51" s="11">
        <v>95.016666666666666</v>
      </c>
      <c r="N51" s="11">
        <v>100.00833333333333</v>
      </c>
      <c r="O51" s="292">
        <v>103.79166666666667</v>
      </c>
      <c r="P51" s="11">
        <v>104.575</v>
      </c>
      <c r="Q51" s="11">
        <v>109.39166666666667</v>
      </c>
      <c r="R51" s="11">
        <v>115.01666666666669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N14"/>
  <sheetViews>
    <sheetView zoomScale="70" zoomScaleNormal="70" workbookViewId="0">
      <selection activeCell="A2" sqref="A2"/>
    </sheetView>
  </sheetViews>
  <sheetFormatPr defaultColWidth="29.5" defaultRowHeight="13" x14ac:dyDescent="0.3"/>
  <cols>
    <col min="1" max="1" width="33.33203125" style="269" bestFit="1" customWidth="1"/>
    <col min="2" max="2" width="7" style="269" bestFit="1" customWidth="1"/>
    <col min="3" max="4" width="9.33203125" style="269" customWidth="1"/>
    <col min="5" max="5" width="8.58203125" style="269" bestFit="1" customWidth="1"/>
    <col min="6" max="6" width="8.58203125" style="269" customWidth="1"/>
    <col min="7" max="7" width="10" style="269" customWidth="1"/>
    <col min="8" max="9" width="8.5" style="269" bestFit="1" customWidth="1"/>
    <col min="10" max="10" width="11.08203125" style="269" bestFit="1" customWidth="1"/>
    <col min="11" max="11" width="11.08203125" style="269" customWidth="1"/>
    <col min="12" max="13" width="8.5" style="269" bestFit="1" customWidth="1"/>
    <col min="14" max="14" width="7" style="269" customWidth="1"/>
    <col min="15" max="15" width="8.58203125" style="269" bestFit="1" customWidth="1"/>
    <col min="16" max="16" width="8.58203125" style="269" customWidth="1"/>
    <col min="17" max="18" width="7" style="269" bestFit="1" customWidth="1"/>
    <col min="19" max="19" width="7" style="269" customWidth="1"/>
    <col min="20" max="20" width="7.75" style="269" customWidth="1"/>
    <col min="21" max="21" width="6.25" style="269" customWidth="1"/>
    <col min="22" max="22" width="8.83203125" style="269" customWidth="1"/>
    <col min="23" max="16384" width="29.5" style="269"/>
  </cols>
  <sheetData>
    <row r="1" spans="1:14" x14ac:dyDescent="0.3">
      <c r="A1" s="269" t="s">
        <v>174</v>
      </c>
    </row>
    <row r="2" spans="1:14" ht="28.9" customHeight="1" x14ac:dyDescent="0.3">
      <c r="A2" s="281"/>
      <c r="B2" s="282" t="s">
        <v>175</v>
      </c>
      <c r="C2" s="282"/>
      <c r="D2" s="282" t="s">
        <v>2</v>
      </c>
      <c r="E2" s="282" t="s">
        <v>176</v>
      </c>
      <c r="F2" s="282"/>
      <c r="G2" s="282" t="s">
        <v>2</v>
      </c>
      <c r="H2" s="283" t="s">
        <v>177</v>
      </c>
      <c r="I2" s="283"/>
      <c r="J2" s="282" t="s">
        <v>178</v>
      </c>
      <c r="K2" s="283" t="s">
        <v>179</v>
      </c>
      <c r="L2" s="283"/>
      <c r="M2" s="283" t="s">
        <v>180</v>
      </c>
      <c r="N2" s="283"/>
    </row>
    <row r="3" spans="1:14" x14ac:dyDescent="0.3">
      <c r="A3" s="279"/>
      <c r="B3" s="284">
        <v>2019</v>
      </c>
      <c r="C3" s="284">
        <v>2020</v>
      </c>
      <c r="D3" s="285"/>
      <c r="E3" s="284">
        <v>2019</v>
      </c>
      <c r="F3" s="284">
        <v>2020</v>
      </c>
      <c r="G3" s="285"/>
      <c r="H3" s="284">
        <v>2019</v>
      </c>
      <c r="I3" s="279">
        <v>2020</v>
      </c>
      <c r="J3" s="285"/>
      <c r="K3" s="279">
        <v>2019</v>
      </c>
      <c r="L3" s="279">
        <v>2020</v>
      </c>
      <c r="M3" s="279">
        <v>2019</v>
      </c>
      <c r="N3" s="279">
        <v>2020</v>
      </c>
    </row>
    <row r="4" spans="1:14" x14ac:dyDescent="0.3">
      <c r="A4" s="269" t="s">
        <v>181</v>
      </c>
      <c r="B4" s="274">
        <v>6883.6</v>
      </c>
      <c r="C4" s="274">
        <v>7433.8</v>
      </c>
      <c r="D4" s="286">
        <f t="shared" ref="D4:D13" si="0">(C4-B4)/B4*100</f>
        <v>7.99291068626881</v>
      </c>
      <c r="E4" s="274">
        <v>1336</v>
      </c>
      <c r="F4" s="274">
        <v>1437</v>
      </c>
      <c r="G4" s="286">
        <f t="shared" ref="G4:G13" si="1">(F4-E4)/E4*100</f>
        <v>7.5598802395209583</v>
      </c>
      <c r="H4" s="274">
        <v>26511</v>
      </c>
      <c r="I4" s="274">
        <v>28396</v>
      </c>
      <c r="J4" s="286">
        <f t="shared" ref="J4:J13" si="2">(I4-H4)/H4*100</f>
        <v>7.1102561201010896</v>
      </c>
      <c r="K4" s="287">
        <f t="shared" ref="K4:L13" si="3">E4/H4*1000</f>
        <v>50.394176002414099</v>
      </c>
      <c r="L4" s="287">
        <f t="shared" si="3"/>
        <v>50.605719115368359</v>
      </c>
      <c r="M4" s="287">
        <v>19.408449067348478</v>
      </c>
      <c r="N4" s="287">
        <f t="shared" ref="N4:N13" si="4">F4/C4*100</f>
        <v>19.330624983184912</v>
      </c>
    </row>
    <row r="5" spans="1:14" x14ac:dyDescent="0.3">
      <c r="A5" s="269" t="s">
        <v>182</v>
      </c>
      <c r="B5" s="274">
        <v>3626.5</v>
      </c>
      <c r="C5" s="274">
        <v>3890.4</v>
      </c>
      <c r="D5" s="286">
        <f t="shared" si="0"/>
        <v>7.2769888322073655</v>
      </c>
      <c r="E5" s="274">
        <v>995.1</v>
      </c>
      <c r="F5" s="274">
        <v>1105.4000000000001</v>
      </c>
      <c r="G5" s="286">
        <f t="shared" si="1"/>
        <v>11.084313134358363</v>
      </c>
      <c r="H5" s="274">
        <v>8481</v>
      </c>
      <c r="I5" s="274">
        <v>8591</v>
      </c>
      <c r="J5" s="286">
        <f t="shared" si="2"/>
        <v>1.2970168612191959</v>
      </c>
      <c r="K5" s="287">
        <f t="shared" si="3"/>
        <v>117.33286169083834</v>
      </c>
      <c r="L5" s="287">
        <f t="shared" si="3"/>
        <v>128.66953788848795</v>
      </c>
      <c r="M5" s="287">
        <v>27.439680132359022</v>
      </c>
      <c r="N5" s="287">
        <f t="shared" si="4"/>
        <v>28.413530742340122</v>
      </c>
    </row>
    <row r="6" spans="1:14" x14ac:dyDescent="0.3">
      <c r="A6" s="269" t="s">
        <v>183</v>
      </c>
      <c r="B6" s="274">
        <v>4364.6000000000004</v>
      </c>
      <c r="C6" s="274">
        <v>3316.7</v>
      </c>
      <c r="D6" s="286">
        <f t="shared" si="0"/>
        <v>-24.009072996379977</v>
      </c>
      <c r="E6" s="274">
        <v>786.9</v>
      </c>
      <c r="F6" s="274">
        <v>566.70000000000005</v>
      </c>
      <c r="G6" s="286">
        <f t="shared" si="1"/>
        <v>-27.983225314525345</v>
      </c>
      <c r="H6" s="274">
        <v>13573</v>
      </c>
      <c r="I6" s="274">
        <v>13458</v>
      </c>
      <c r="J6" s="286">
        <f t="shared" si="2"/>
        <v>-0.84727031606866565</v>
      </c>
      <c r="K6" s="287">
        <f t="shared" si="3"/>
        <v>57.975392322994182</v>
      </c>
      <c r="L6" s="287">
        <f t="shared" si="3"/>
        <v>42.108782880071338</v>
      </c>
      <c r="M6" s="287">
        <v>18.029143564129583</v>
      </c>
      <c r="N6" s="287">
        <f t="shared" si="4"/>
        <v>17.086260439593573</v>
      </c>
    </row>
    <row r="7" spans="1:14" x14ac:dyDescent="0.3">
      <c r="A7" s="269" t="s">
        <v>184</v>
      </c>
      <c r="B7" s="274">
        <v>3057.9</v>
      </c>
      <c r="C7" s="274">
        <v>3126.6</v>
      </c>
      <c r="D7" s="286">
        <f t="shared" si="0"/>
        <v>2.2466398508780476</v>
      </c>
      <c r="E7" s="274">
        <v>529.79999999999995</v>
      </c>
      <c r="F7" s="274">
        <v>500.3</v>
      </c>
      <c r="G7" s="286">
        <f t="shared" si="1"/>
        <v>-5.5681389203472902</v>
      </c>
      <c r="H7" s="274">
        <v>7928</v>
      </c>
      <c r="I7" s="274">
        <v>8107</v>
      </c>
      <c r="J7" s="286">
        <f t="shared" si="2"/>
        <v>2.2578203834510595</v>
      </c>
      <c r="K7" s="287">
        <f t="shared" si="3"/>
        <v>66.826437941473245</v>
      </c>
      <c r="L7" s="287">
        <f t="shared" si="3"/>
        <v>61.712100653756011</v>
      </c>
      <c r="M7" s="287">
        <v>17.325615618561756</v>
      </c>
      <c r="N7" s="287">
        <f t="shared" si="4"/>
        <v>16.001407279472911</v>
      </c>
    </row>
    <row r="8" spans="1:14" x14ac:dyDescent="0.3">
      <c r="A8" s="269" t="s">
        <v>185</v>
      </c>
      <c r="B8" s="274">
        <v>2199.6999999999998</v>
      </c>
      <c r="C8" s="274">
        <v>2085</v>
      </c>
      <c r="D8" s="286">
        <f t="shared" si="0"/>
        <v>-5.2143474110105847</v>
      </c>
      <c r="E8" s="274">
        <v>646.4</v>
      </c>
      <c r="F8" s="274">
        <v>606</v>
      </c>
      <c r="G8" s="286">
        <f t="shared" si="1"/>
        <v>-6.2499999999999964</v>
      </c>
      <c r="H8" s="274">
        <v>4022</v>
      </c>
      <c r="I8" s="274">
        <v>4172</v>
      </c>
      <c r="J8" s="286">
        <f t="shared" si="2"/>
        <v>3.7294878170064645</v>
      </c>
      <c r="K8" s="287">
        <f t="shared" si="3"/>
        <v>160.71606166086525</v>
      </c>
      <c r="L8" s="287">
        <f t="shared" si="3"/>
        <v>145.25407478427613</v>
      </c>
      <c r="M8" s="287">
        <v>29.385825339819068</v>
      </c>
      <c r="N8" s="287">
        <f t="shared" si="4"/>
        <v>29.064748201438849</v>
      </c>
    </row>
    <row r="9" spans="1:14" x14ac:dyDescent="0.3">
      <c r="A9" s="269" t="s">
        <v>186</v>
      </c>
      <c r="B9" s="274">
        <v>1213</v>
      </c>
      <c r="C9" s="274">
        <v>1636</v>
      </c>
      <c r="D9" s="286">
        <f t="shared" si="0"/>
        <v>34.872217642209399</v>
      </c>
      <c r="E9" s="274">
        <v>331</v>
      </c>
      <c r="F9" s="274">
        <v>422</v>
      </c>
      <c r="G9" s="286">
        <f t="shared" si="1"/>
        <v>27.492447129909365</v>
      </c>
      <c r="H9" s="274">
        <v>2612</v>
      </c>
      <c r="I9" s="274">
        <v>3430</v>
      </c>
      <c r="J9" s="286">
        <f t="shared" si="2"/>
        <v>31.316998468606432</v>
      </c>
      <c r="K9" s="287">
        <f t="shared" si="3"/>
        <v>126.72281776416538</v>
      </c>
      <c r="L9" s="287">
        <f t="shared" si="3"/>
        <v>123.03206997084548</v>
      </c>
      <c r="M9" s="287">
        <v>27.287716405605934</v>
      </c>
      <c r="N9" s="287">
        <f t="shared" si="4"/>
        <v>25.794621026894866</v>
      </c>
    </row>
    <row r="10" spans="1:14" x14ac:dyDescent="0.3">
      <c r="A10" s="269" t="s">
        <v>187</v>
      </c>
      <c r="B10" s="274">
        <v>1641.5</v>
      </c>
      <c r="C10" s="274">
        <v>1561</v>
      </c>
      <c r="D10" s="286">
        <f t="shared" si="0"/>
        <v>-4.9040511727078888</v>
      </c>
      <c r="E10" s="274">
        <v>45.3</v>
      </c>
      <c r="F10" s="274">
        <v>43</v>
      </c>
      <c r="G10" s="286">
        <f t="shared" si="1"/>
        <v>-5.0772626931567268</v>
      </c>
      <c r="H10" s="274">
        <v>630</v>
      </c>
      <c r="I10" s="274">
        <v>610</v>
      </c>
      <c r="J10" s="286">
        <f t="shared" si="2"/>
        <v>-3.1746031746031744</v>
      </c>
      <c r="K10" s="287">
        <f t="shared" si="3"/>
        <v>71.904761904761898</v>
      </c>
      <c r="L10" s="287">
        <f t="shared" si="3"/>
        <v>70.491803278688522</v>
      </c>
      <c r="M10" s="287">
        <v>2.759671032592141</v>
      </c>
      <c r="N10" s="287">
        <f t="shared" si="4"/>
        <v>2.7546444586803331</v>
      </c>
    </row>
    <row r="11" spans="1:14" x14ac:dyDescent="0.3">
      <c r="A11" s="269" t="s">
        <v>188</v>
      </c>
      <c r="B11" s="274">
        <v>1475.5</v>
      </c>
      <c r="C11" s="274">
        <v>1527</v>
      </c>
      <c r="D11" s="286">
        <f t="shared" si="0"/>
        <v>3.4903422568620805</v>
      </c>
      <c r="E11" s="274">
        <v>141.1</v>
      </c>
      <c r="F11" s="274">
        <v>142</v>
      </c>
      <c r="G11" s="286">
        <f t="shared" si="1"/>
        <v>0.63784549964564541</v>
      </c>
      <c r="H11" s="274">
        <v>866</v>
      </c>
      <c r="I11" s="274">
        <v>858</v>
      </c>
      <c r="J11" s="286">
        <f t="shared" si="2"/>
        <v>-0.92378752886836024</v>
      </c>
      <c r="K11" s="287">
        <f t="shared" si="3"/>
        <v>162.93302540415706</v>
      </c>
      <c r="L11" s="287">
        <f t="shared" si="3"/>
        <v>165.5011655011655</v>
      </c>
      <c r="M11" s="287">
        <v>9.5628600474415446</v>
      </c>
      <c r="N11" s="287">
        <f t="shared" si="4"/>
        <v>9.2992796332678456</v>
      </c>
    </row>
    <row r="12" spans="1:14" x14ac:dyDescent="0.3">
      <c r="A12" s="269" t="s">
        <v>189</v>
      </c>
      <c r="B12" s="274">
        <v>1493.3</v>
      </c>
      <c r="C12" s="274">
        <v>1415</v>
      </c>
      <c r="D12" s="286">
        <f t="shared" si="0"/>
        <v>-5.2434206120672311</v>
      </c>
      <c r="E12" s="274">
        <v>42.4</v>
      </c>
      <c r="F12" s="274">
        <v>63</v>
      </c>
      <c r="G12" s="286">
        <f t="shared" si="1"/>
        <v>48.584905660377366</v>
      </c>
      <c r="H12" s="274">
        <v>371</v>
      </c>
      <c r="I12" s="274">
        <v>390</v>
      </c>
      <c r="J12" s="286">
        <f t="shared" si="2"/>
        <v>5.1212938005390836</v>
      </c>
      <c r="K12" s="287">
        <f t="shared" si="3"/>
        <v>114.28571428571428</v>
      </c>
      <c r="L12" s="287">
        <f t="shared" si="3"/>
        <v>161.53846153846155</v>
      </c>
      <c r="M12" s="287">
        <v>2.8393490926136744</v>
      </c>
      <c r="N12" s="287">
        <f t="shared" si="4"/>
        <v>4.4522968197879864</v>
      </c>
    </row>
    <row r="13" spans="1:14" x14ac:dyDescent="0.3">
      <c r="A13" s="279" t="s">
        <v>190</v>
      </c>
      <c r="B13" s="288">
        <v>1318.3</v>
      </c>
      <c r="C13" s="288">
        <v>1360</v>
      </c>
      <c r="D13" s="289">
        <f t="shared" si="0"/>
        <v>3.1631646817871535</v>
      </c>
      <c r="E13" s="288">
        <v>277.8</v>
      </c>
      <c r="F13" s="288">
        <v>282</v>
      </c>
      <c r="G13" s="289">
        <f t="shared" si="1"/>
        <v>1.5118790496760217</v>
      </c>
      <c r="H13" s="288">
        <v>3175</v>
      </c>
      <c r="I13" s="288">
        <v>3352</v>
      </c>
      <c r="J13" s="289">
        <f t="shared" si="2"/>
        <v>5.5748031496062991</v>
      </c>
      <c r="K13" s="290">
        <f t="shared" si="3"/>
        <v>87.496062992125985</v>
      </c>
      <c r="L13" s="290">
        <f t="shared" si="3"/>
        <v>84.128878281622903</v>
      </c>
      <c r="M13" s="290">
        <v>21.072593491617994</v>
      </c>
      <c r="N13" s="290">
        <f t="shared" si="4"/>
        <v>20.735294117647062</v>
      </c>
    </row>
    <row r="14" spans="1:14" x14ac:dyDescent="0.3">
      <c r="A14" s="269" t="s">
        <v>191</v>
      </c>
      <c r="D14" s="291"/>
      <c r="J14" s="291"/>
    </row>
  </sheetData>
  <mergeCells count="8">
    <mergeCell ref="M2:N2"/>
    <mergeCell ref="B2:C2"/>
    <mergeCell ref="D2:D3"/>
    <mergeCell ref="E2:F2"/>
    <mergeCell ref="G2:G3"/>
    <mergeCell ref="H2:I2"/>
    <mergeCell ref="J2:J3"/>
    <mergeCell ref="K2:L2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G29"/>
  <sheetViews>
    <sheetView zoomScale="70" zoomScaleNormal="70" workbookViewId="0">
      <selection activeCell="A2" sqref="A2"/>
    </sheetView>
  </sheetViews>
  <sheetFormatPr defaultColWidth="41.33203125" defaultRowHeight="13" x14ac:dyDescent="0.3"/>
  <cols>
    <col min="1" max="1" width="37.83203125" style="269" customWidth="1"/>
    <col min="2" max="2" width="15.08203125" style="269" customWidth="1"/>
    <col min="3" max="3" width="13.25" style="269" bestFit="1" customWidth="1"/>
    <col min="4" max="4" width="16.33203125" style="269" bestFit="1" customWidth="1"/>
    <col min="5" max="5" width="18" style="269" bestFit="1" customWidth="1"/>
    <col min="6" max="7" width="9.83203125" style="269" bestFit="1" customWidth="1"/>
    <col min="8" max="8" width="31.25" style="269" customWidth="1"/>
    <col min="9" max="10" width="9.83203125" style="269" bestFit="1" customWidth="1"/>
    <col min="11" max="12" width="8.83203125" style="269" bestFit="1" customWidth="1"/>
    <col min="13" max="16384" width="41.33203125" style="269"/>
  </cols>
  <sheetData>
    <row r="1" spans="1:5" x14ac:dyDescent="0.3">
      <c r="A1" s="269" t="s">
        <v>192</v>
      </c>
      <c r="D1" s="270"/>
    </row>
    <row r="2" spans="1:5" x14ac:dyDescent="0.3">
      <c r="A2" s="271"/>
      <c r="B2" s="270" t="s">
        <v>193</v>
      </c>
      <c r="C2" s="270" t="s">
        <v>194</v>
      </c>
      <c r="D2" s="270" t="s">
        <v>195</v>
      </c>
      <c r="E2" s="270" t="s">
        <v>196</v>
      </c>
    </row>
    <row r="3" spans="1:5" x14ac:dyDescent="0.3">
      <c r="B3" s="272"/>
      <c r="C3" s="272"/>
      <c r="D3" s="272"/>
      <c r="E3" s="272"/>
    </row>
    <row r="4" spans="1:5" x14ac:dyDescent="0.3">
      <c r="B4" s="273" t="s">
        <v>197</v>
      </c>
      <c r="C4" s="273"/>
      <c r="D4" s="273"/>
      <c r="E4" s="273"/>
    </row>
    <row r="5" spans="1:5" x14ac:dyDescent="0.3">
      <c r="A5" s="269" t="s">
        <v>198</v>
      </c>
      <c r="B5" s="274">
        <v>10180524</v>
      </c>
      <c r="C5" s="274">
        <v>1412150</v>
      </c>
      <c r="D5" s="274">
        <v>1469595</v>
      </c>
      <c r="E5" s="274">
        <v>12701</v>
      </c>
    </row>
    <row r="6" spans="1:5" x14ac:dyDescent="0.3">
      <c r="A6" s="269" t="s">
        <v>199</v>
      </c>
      <c r="B6" s="274">
        <v>8134471</v>
      </c>
      <c r="C6" s="274">
        <v>1466816</v>
      </c>
      <c r="D6" s="274">
        <v>2555842</v>
      </c>
      <c r="E6" s="274">
        <v>17234</v>
      </c>
    </row>
    <row r="7" spans="1:5" x14ac:dyDescent="0.3">
      <c r="A7" s="269" t="s">
        <v>200</v>
      </c>
      <c r="B7" s="274">
        <v>6128990</v>
      </c>
      <c r="C7" s="274">
        <v>1627703</v>
      </c>
      <c r="D7" s="274">
        <v>1759812</v>
      </c>
      <c r="E7" s="274">
        <v>16563</v>
      </c>
    </row>
    <row r="8" spans="1:5" x14ac:dyDescent="0.3">
      <c r="A8" s="269" t="s">
        <v>201</v>
      </c>
      <c r="B8" s="274">
        <v>22255500</v>
      </c>
      <c r="C8" s="274">
        <v>3480930</v>
      </c>
      <c r="D8" s="274">
        <v>4739135</v>
      </c>
      <c r="E8" s="274">
        <v>35023</v>
      </c>
    </row>
    <row r="9" spans="1:5" x14ac:dyDescent="0.3">
      <c r="A9" s="269" t="s">
        <v>202</v>
      </c>
      <c r="B9" s="274">
        <v>9965231</v>
      </c>
      <c r="C9" s="274">
        <v>1914434</v>
      </c>
      <c r="D9" s="274">
        <v>4496790</v>
      </c>
      <c r="E9" s="274">
        <v>16661</v>
      </c>
    </row>
    <row r="10" spans="1:5" x14ac:dyDescent="0.3">
      <c r="A10" s="269" t="s">
        <v>203</v>
      </c>
      <c r="B10" s="274">
        <f>SUM(B5:B9)</f>
        <v>56664716</v>
      </c>
      <c r="C10" s="274">
        <f t="shared" ref="C10:E10" si="0">SUM(C5:C9)</f>
        <v>9902033</v>
      </c>
      <c r="D10" s="274">
        <f t="shared" si="0"/>
        <v>15021174</v>
      </c>
      <c r="E10" s="274">
        <f t="shared" si="0"/>
        <v>98182</v>
      </c>
    </row>
    <row r="11" spans="1:5" x14ac:dyDescent="0.3">
      <c r="E11" s="274"/>
    </row>
    <row r="12" spans="1:5" x14ac:dyDescent="0.3">
      <c r="B12" s="275" t="s">
        <v>204</v>
      </c>
      <c r="C12" s="275"/>
      <c r="D12" s="275"/>
      <c r="E12" s="275"/>
    </row>
    <row r="14" spans="1:5" x14ac:dyDescent="0.3">
      <c r="A14" s="269" t="s">
        <v>198</v>
      </c>
      <c r="B14" s="276">
        <v>0.56990962905344777</v>
      </c>
      <c r="C14" s="276">
        <v>8.0783837109807308</v>
      </c>
      <c r="D14" s="276">
        <v>-0.26758726276485573</v>
      </c>
      <c r="E14" s="276">
        <v>-0.97458287852798997</v>
      </c>
    </row>
    <row r="15" spans="1:5" x14ac:dyDescent="0.3">
      <c r="A15" s="269" t="s">
        <v>199</v>
      </c>
      <c r="B15" s="276">
        <v>3.5214338937344145</v>
      </c>
      <c r="C15" s="276">
        <v>7.4024744475254423</v>
      </c>
      <c r="D15" s="276">
        <v>11.724057739904653</v>
      </c>
      <c r="E15" s="276">
        <v>1.5197926484448601</v>
      </c>
    </row>
    <row r="16" spans="1:5" x14ac:dyDescent="0.3">
      <c r="A16" s="269" t="s">
        <v>200</v>
      </c>
      <c r="B16" s="276">
        <v>-4.0706119080979626</v>
      </c>
      <c r="C16" s="276">
        <v>-7.7783443532257968</v>
      </c>
      <c r="D16" s="276">
        <v>2.5798080386860454</v>
      </c>
      <c r="E16" s="276">
        <v>-0.61802472098883954</v>
      </c>
    </row>
    <row r="17" spans="1:7" x14ac:dyDescent="0.3">
      <c r="A17" s="269" t="s">
        <v>201</v>
      </c>
      <c r="B17" s="276">
        <v>3.409596371512897</v>
      </c>
      <c r="C17" s="276">
        <v>6.6186030997508913</v>
      </c>
      <c r="D17" s="276">
        <v>7.3068469509217051</v>
      </c>
      <c r="E17" s="276">
        <v>1.6603291631592698</v>
      </c>
    </row>
    <row r="18" spans="1:7" x14ac:dyDescent="0.3">
      <c r="A18" s="269" t="s">
        <v>202</v>
      </c>
      <c r="B18" s="276">
        <v>-5.1615927153609915</v>
      </c>
      <c r="C18" s="276">
        <v>-9.9359862478871026</v>
      </c>
      <c r="D18" s="276">
        <v>-0.63932312266501445</v>
      </c>
      <c r="E18" s="276">
        <v>1.3319547500304099</v>
      </c>
    </row>
    <row r="19" spans="1:7" x14ac:dyDescent="0.3">
      <c r="A19" s="269" t="s">
        <v>203</v>
      </c>
      <c r="B19" s="276">
        <v>0.47122686630206534</v>
      </c>
      <c r="C19" s="276">
        <v>0.75547017858649157</v>
      </c>
      <c r="D19" s="276">
        <v>4.177069977731291</v>
      </c>
      <c r="E19" s="276">
        <v>0.84325345877712854</v>
      </c>
    </row>
    <row r="21" spans="1:7" x14ac:dyDescent="0.3">
      <c r="B21" s="275" t="s">
        <v>197</v>
      </c>
      <c r="C21" s="275"/>
      <c r="D21" s="275"/>
      <c r="E21" s="275"/>
    </row>
    <row r="22" spans="1:7" x14ac:dyDescent="0.3">
      <c r="B22" s="274"/>
      <c r="C22" s="277"/>
      <c r="D22" s="274"/>
      <c r="E22" s="274"/>
    </row>
    <row r="23" spans="1:7" x14ac:dyDescent="0.3">
      <c r="A23" s="269" t="s">
        <v>205</v>
      </c>
      <c r="B23" s="274">
        <v>43211892</v>
      </c>
      <c r="C23" s="274">
        <v>7495145</v>
      </c>
      <c r="D23" s="274">
        <v>11618842</v>
      </c>
      <c r="E23" s="274">
        <v>79016</v>
      </c>
      <c r="G23" s="278"/>
    </row>
    <row r="24" spans="1:7" x14ac:dyDescent="0.3">
      <c r="A24" s="269" t="s">
        <v>206</v>
      </c>
      <c r="B24" s="274">
        <v>13452824</v>
      </c>
      <c r="C24" s="274">
        <v>2406888</v>
      </c>
      <c r="D24" s="274">
        <v>3402332</v>
      </c>
      <c r="E24" s="274">
        <v>19166</v>
      </c>
    </row>
    <row r="26" spans="1:7" x14ac:dyDescent="0.3">
      <c r="B26" s="275" t="s">
        <v>204</v>
      </c>
      <c r="C26" s="275"/>
      <c r="D26" s="275"/>
      <c r="E26" s="275"/>
    </row>
    <row r="27" spans="1:7" x14ac:dyDescent="0.3">
      <c r="A27" s="269" t="s">
        <v>205</v>
      </c>
      <c r="B27" s="276">
        <v>0.51447620724614607</v>
      </c>
      <c r="C27" s="276">
        <v>2.0890043620241698</v>
      </c>
      <c r="D27" s="276">
        <v>4.4589538786634177</v>
      </c>
      <c r="E27" s="276">
        <v>1.1935863941396401</v>
      </c>
    </row>
    <row r="28" spans="1:7" x14ac:dyDescent="0.3">
      <c r="A28" s="279" t="s">
        <v>206</v>
      </c>
      <c r="B28" s="280">
        <v>0.33255684529372026</v>
      </c>
      <c r="C28" s="280">
        <v>-3.1827682247712401</v>
      </c>
      <c r="D28" s="280">
        <v>3.2258103664158684</v>
      </c>
      <c r="E28" s="280">
        <v>-0.57581573896353166</v>
      </c>
    </row>
    <row r="29" spans="1:7" x14ac:dyDescent="0.3">
      <c r="A29" s="269" t="s">
        <v>207</v>
      </c>
    </row>
  </sheetData>
  <mergeCells count="4">
    <mergeCell ref="B4:E4"/>
    <mergeCell ref="B12:E12"/>
    <mergeCell ref="B21:E21"/>
    <mergeCell ref="B26:E26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D21"/>
  <sheetViews>
    <sheetView zoomScale="70" zoomScaleNormal="70" workbookViewId="0">
      <selection activeCell="A2" sqref="A2"/>
    </sheetView>
  </sheetViews>
  <sheetFormatPr defaultColWidth="11" defaultRowHeight="13" x14ac:dyDescent="0.3"/>
  <cols>
    <col min="1" max="1" width="41.25" style="239" customWidth="1"/>
    <col min="2" max="16384" width="11" style="239"/>
  </cols>
  <sheetData>
    <row r="1" spans="1:4" x14ac:dyDescent="0.3">
      <c r="A1" s="266" t="s">
        <v>208</v>
      </c>
    </row>
    <row r="2" spans="1:4" x14ac:dyDescent="0.3">
      <c r="B2" s="256"/>
      <c r="C2" s="256"/>
      <c r="D2" s="256"/>
    </row>
    <row r="3" spans="1:4" x14ac:dyDescent="0.3">
      <c r="A3" s="257"/>
      <c r="B3" s="258">
        <v>2018</v>
      </c>
      <c r="C3" s="258">
        <v>2019</v>
      </c>
      <c r="D3" s="258">
        <v>2020</v>
      </c>
    </row>
    <row r="4" spans="1:4" x14ac:dyDescent="0.3">
      <c r="A4" s="259" t="s">
        <v>209</v>
      </c>
      <c r="B4" s="260" t="s">
        <v>210</v>
      </c>
      <c r="C4" s="260">
        <v>61189.2</v>
      </c>
      <c r="D4" s="261">
        <v>59683.9</v>
      </c>
    </row>
    <row r="5" spans="1:4" x14ac:dyDescent="0.3">
      <c r="A5" s="259" t="s">
        <v>211</v>
      </c>
      <c r="B5" s="260" t="s">
        <v>212</v>
      </c>
      <c r="C5" s="260">
        <v>143545.9</v>
      </c>
      <c r="D5" s="261">
        <v>141212.29999999999</v>
      </c>
    </row>
    <row r="6" spans="1:4" x14ac:dyDescent="0.3">
      <c r="A6" s="259" t="s">
        <v>213</v>
      </c>
      <c r="B6" s="260">
        <v>43227.15</v>
      </c>
      <c r="C6" s="260">
        <v>42774.7</v>
      </c>
      <c r="D6" s="261">
        <v>32487.3</v>
      </c>
    </row>
    <row r="7" spans="1:4" x14ac:dyDescent="0.3">
      <c r="A7" s="259" t="s">
        <v>214</v>
      </c>
      <c r="B7" s="260" t="s">
        <v>215</v>
      </c>
      <c r="C7" s="260" t="s">
        <v>216</v>
      </c>
      <c r="D7" s="261" t="s">
        <v>217</v>
      </c>
    </row>
    <row r="8" spans="1:4" x14ac:dyDescent="0.3">
      <c r="A8" s="259" t="s">
        <v>218</v>
      </c>
      <c r="B8" s="260" t="s">
        <v>219</v>
      </c>
      <c r="C8" s="260" t="s">
        <v>220</v>
      </c>
      <c r="D8" s="261" t="s">
        <v>221</v>
      </c>
    </row>
    <row r="9" spans="1:4" x14ac:dyDescent="0.3">
      <c r="A9" s="259" t="s">
        <v>222</v>
      </c>
      <c r="B9" s="260" t="s">
        <v>223</v>
      </c>
      <c r="C9" s="260" t="s">
        <v>224</v>
      </c>
      <c r="D9" s="261" t="s">
        <v>225</v>
      </c>
    </row>
    <row r="10" spans="1:4" x14ac:dyDescent="0.3">
      <c r="A10" s="259" t="s">
        <v>226</v>
      </c>
      <c r="B10" s="260">
        <v>13889.498</v>
      </c>
      <c r="C10" s="260">
        <v>14047.12</v>
      </c>
      <c r="D10" s="261">
        <v>13676.915000000001</v>
      </c>
    </row>
    <row r="11" spans="1:4" x14ac:dyDescent="0.3">
      <c r="A11" s="259" t="s">
        <v>227</v>
      </c>
      <c r="B11" s="260">
        <v>3854.21</v>
      </c>
      <c r="C11" s="260">
        <v>3848.61</v>
      </c>
      <c r="D11" s="261">
        <v>3514.34</v>
      </c>
    </row>
    <row r="12" spans="1:4" x14ac:dyDescent="0.3">
      <c r="A12" s="259" t="s">
        <v>228</v>
      </c>
      <c r="B12" s="260" t="s">
        <v>229</v>
      </c>
      <c r="C12" s="260" t="s">
        <v>230</v>
      </c>
      <c r="D12" s="261" t="s">
        <v>231</v>
      </c>
    </row>
    <row r="13" spans="1:4" x14ac:dyDescent="0.3">
      <c r="A13" s="259" t="s">
        <v>232</v>
      </c>
      <c r="B13" s="260" t="s">
        <v>233</v>
      </c>
      <c r="C13" s="260" t="s">
        <v>234</v>
      </c>
      <c r="D13" s="261" t="s">
        <v>235</v>
      </c>
    </row>
    <row r="14" spans="1:4" x14ac:dyDescent="0.3">
      <c r="A14" s="259" t="s">
        <v>236</v>
      </c>
      <c r="B14" s="260" t="s">
        <v>237</v>
      </c>
      <c r="C14" s="260" t="s">
        <v>238</v>
      </c>
      <c r="D14" s="261" t="s">
        <v>239</v>
      </c>
    </row>
    <row r="15" spans="1:4" x14ac:dyDescent="0.3">
      <c r="A15" s="259" t="s">
        <v>240</v>
      </c>
      <c r="B15" s="260" t="s">
        <v>241</v>
      </c>
      <c r="C15" s="260" t="s">
        <v>242</v>
      </c>
      <c r="D15" s="261" t="s">
        <v>243</v>
      </c>
    </row>
    <row r="16" spans="1:4" x14ac:dyDescent="0.3">
      <c r="A16" s="259" t="s">
        <v>244</v>
      </c>
      <c r="B16" s="260" t="s">
        <v>245</v>
      </c>
      <c r="C16" s="260" t="s">
        <v>246</v>
      </c>
      <c r="D16" s="261" t="s">
        <v>247</v>
      </c>
    </row>
    <row r="17" spans="1:4" s="265" customFormat="1" x14ac:dyDescent="0.3">
      <c r="A17" s="262" t="s">
        <v>248</v>
      </c>
      <c r="B17" s="263" t="s">
        <v>249</v>
      </c>
      <c r="C17" s="263" t="s">
        <v>250</v>
      </c>
      <c r="D17" s="264" t="s">
        <v>251</v>
      </c>
    </row>
    <row r="18" spans="1:4" x14ac:dyDescent="0.3">
      <c r="A18" s="266"/>
      <c r="B18" s="256"/>
      <c r="C18" s="256"/>
      <c r="D18" s="256"/>
    </row>
    <row r="19" spans="1:4" s="265" customFormat="1" x14ac:dyDescent="0.3">
      <c r="A19" s="267" t="s">
        <v>252</v>
      </c>
      <c r="B19" s="268" t="s">
        <v>253</v>
      </c>
      <c r="C19" s="268" t="s">
        <v>254</v>
      </c>
      <c r="D19" s="268" t="s">
        <v>255</v>
      </c>
    </row>
    <row r="21" spans="1:4" x14ac:dyDescent="0.3">
      <c r="A21" s="239" t="s">
        <v>256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O22"/>
  <sheetViews>
    <sheetView zoomScale="70" zoomScaleNormal="70" workbookViewId="0">
      <selection activeCell="A2" sqref="A2"/>
    </sheetView>
  </sheetViews>
  <sheetFormatPr defaultColWidth="8.08203125" defaultRowHeight="13" x14ac:dyDescent="0.3"/>
  <cols>
    <col min="1" max="1" width="41.75" style="19" customWidth="1"/>
    <col min="2" max="6" width="8.75" style="19" bestFit="1" customWidth="1"/>
    <col min="7" max="7" width="9.25" style="19" customWidth="1"/>
    <col min="8" max="8" width="2.58203125" style="19" customWidth="1"/>
    <col min="9" max="13" width="8.08203125" style="19"/>
    <col min="14" max="14" width="9.5" style="19" bestFit="1" customWidth="1"/>
    <col min="15" max="16384" width="8.08203125" style="19"/>
  </cols>
  <sheetData>
    <row r="1" spans="1:14" x14ac:dyDescent="0.3">
      <c r="A1" s="19" t="s">
        <v>257</v>
      </c>
    </row>
    <row r="3" spans="1:14" x14ac:dyDescent="0.3">
      <c r="A3" s="91"/>
      <c r="B3" s="91"/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</row>
    <row r="4" spans="1:14" x14ac:dyDescent="0.3">
      <c r="B4" s="240" t="s">
        <v>258</v>
      </c>
      <c r="C4" s="240" t="s">
        <v>259</v>
      </c>
      <c r="D4" s="240" t="s">
        <v>260</v>
      </c>
      <c r="E4" s="240" t="s">
        <v>261</v>
      </c>
      <c r="F4" s="240" t="s">
        <v>262</v>
      </c>
      <c r="G4" s="240">
        <v>2020</v>
      </c>
      <c r="H4" s="241"/>
      <c r="I4" s="242" t="s">
        <v>258</v>
      </c>
      <c r="J4" s="242" t="s">
        <v>259</v>
      </c>
      <c r="K4" s="242" t="s">
        <v>260</v>
      </c>
      <c r="L4" s="242" t="s">
        <v>261</v>
      </c>
      <c r="M4" s="242" t="s">
        <v>262</v>
      </c>
      <c r="N4" s="240">
        <v>2020</v>
      </c>
    </row>
    <row r="5" spans="1:14" x14ac:dyDescent="0.3">
      <c r="A5" s="91"/>
      <c r="B5" s="243" t="s">
        <v>263</v>
      </c>
      <c r="C5" s="243"/>
      <c r="D5" s="243"/>
      <c r="E5" s="243"/>
      <c r="F5" s="243"/>
      <c r="G5" s="244"/>
      <c r="H5" s="245"/>
      <c r="I5" s="91" t="s">
        <v>264</v>
      </c>
      <c r="J5" s="242"/>
      <c r="K5" s="242"/>
      <c r="L5" s="242"/>
      <c r="M5" s="242"/>
      <c r="N5" s="240"/>
    </row>
    <row r="6" spans="1:14" x14ac:dyDescent="0.3">
      <c r="B6" s="246"/>
      <c r="C6" s="246"/>
      <c r="D6" s="246"/>
      <c r="E6" s="246"/>
      <c r="F6" s="246"/>
      <c r="G6" s="247"/>
      <c r="H6" s="241"/>
      <c r="J6" s="248"/>
      <c r="K6" s="248"/>
      <c r="L6" s="248"/>
      <c r="M6" s="248"/>
      <c r="N6" s="241"/>
    </row>
    <row r="7" spans="1:14" x14ac:dyDescent="0.3">
      <c r="A7" s="249" t="s">
        <v>265</v>
      </c>
      <c r="B7" s="250">
        <v>24909.3</v>
      </c>
      <c r="C7" s="250">
        <v>25233.7</v>
      </c>
      <c r="D7" s="250">
        <v>26125.5</v>
      </c>
      <c r="E7" s="250">
        <v>26289</v>
      </c>
      <c r="F7" s="250">
        <v>26587.5</v>
      </c>
      <c r="G7" s="251">
        <v>27311</v>
      </c>
      <c r="H7" s="251"/>
      <c r="I7" s="250">
        <v>24909.3</v>
      </c>
      <c r="J7" s="250">
        <v>25209.9</v>
      </c>
      <c r="K7" s="250">
        <v>25997.9</v>
      </c>
      <c r="L7" s="250">
        <v>25869.3</v>
      </c>
      <c r="M7" s="250">
        <v>26056.1</v>
      </c>
      <c r="N7" s="250">
        <v>26536.3</v>
      </c>
    </row>
    <row r="8" spans="1:14" x14ac:dyDescent="0.3">
      <c r="A8" s="249" t="s">
        <v>266</v>
      </c>
      <c r="B8" s="250">
        <v>33060</v>
      </c>
      <c r="C8" s="250">
        <v>32443.1</v>
      </c>
      <c r="D8" s="250">
        <v>33141.199999999997</v>
      </c>
      <c r="E8" s="250">
        <v>33764.300000000003</v>
      </c>
      <c r="F8" s="250">
        <v>34222.1</v>
      </c>
      <c r="G8" s="251">
        <v>35698</v>
      </c>
      <c r="H8" s="251"/>
      <c r="I8" s="250">
        <v>33060</v>
      </c>
      <c r="J8" s="250">
        <v>32402</v>
      </c>
      <c r="K8" s="250">
        <v>32817.1</v>
      </c>
      <c r="L8" s="250">
        <v>32982.6</v>
      </c>
      <c r="M8" s="250">
        <v>33143.9</v>
      </c>
      <c r="N8" s="250">
        <v>33789.599999999999</v>
      </c>
    </row>
    <row r="9" spans="1:14" x14ac:dyDescent="0.3">
      <c r="A9" s="249" t="s">
        <v>267</v>
      </c>
      <c r="B9" s="250">
        <v>10695.4</v>
      </c>
      <c r="C9" s="250">
        <v>11244</v>
      </c>
      <c r="D9" s="250">
        <v>11580.6</v>
      </c>
      <c r="E9" s="250">
        <v>11729.3</v>
      </c>
      <c r="F9" s="250">
        <v>11918.9</v>
      </c>
      <c r="G9" s="251">
        <v>12292.7</v>
      </c>
      <c r="H9" s="251"/>
      <c r="I9" s="250">
        <v>10695.4</v>
      </c>
      <c r="J9" s="250">
        <v>11032.7</v>
      </c>
      <c r="K9" s="250">
        <v>11097</v>
      </c>
      <c r="L9" s="250">
        <v>10964.8</v>
      </c>
      <c r="M9" s="250">
        <v>11066.8</v>
      </c>
      <c r="N9" s="250">
        <v>11233.2</v>
      </c>
    </row>
    <row r="10" spans="1:14" x14ac:dyDescent="0.3">
      <c r="A10" s="249" t="s">
        <v>268</v>
      </c>
      <c r="B10" s="250">
        <v>19423.3</v>
      </c>
      <c r="C10" s="250">
        <v>19254.099999999999</v>
      </c>
      <c r="D10" s="250">
        <v>19616.7</v>
      </c>
      <c r="E10" s="250">
        <v>19791.2</v>
      </c>
      <c r="F10" s="250">
        <v>20069.900000000001</v>
      </c>
      <c r="G10" s="251">
        <v>21258.9</v>
      </c>
      <c r="H10" s="251"/>
      <c r="I10" s="250">
        <v>19423.3</v>
      </c>
      <c r="J10" s="250">
        <v>19479.099999999999</v>
      </c>
      <c r="K10" s="250">
        <v>19551</v>
      </c>
      <c r="L10" s="250">
        <v>19494</v>
      </c>
      <c r="M10" s="250">
        <v>19659.5</v>
      </c>
      <c r="N10" s="250">
        <v>20618.599999999999</v>
      </c>
    </row>
    <row r="11" spans="1:14" x14ac:dyDescent="0.3">
      <c r="A11" s="249" t="s">
        <v>269</v>
      </c>
      <c r="B11" s="250">
        <v>4903.1000000000004</v>
      </c>
      <c r="C11" s="250">
        <v>5099.8</v>
      </c>
      <c r="D11" s="250">
        <v>5432</v>
      </c>
      <c r="E11" s="250">
        <v>5458.7</v>
      </c>
      <c r="F11" s="250">
        <v>5499.3</v>
      </c>
      <c r="G11" s="251">
        <v>5526.2</v>
      </c>
      <c r="H11" s="251"/>
      <c r="I11" s="250">
        <v>4903.1000000000004</v>
      </c>
      <c r="J11" s="250">
        <v>5008.8999999999996</v>
      </c>
      <c r="K11" s="250">
        <v>5202.8999999999996</v>
      </c>
      <c r="L11" s="250">
        <v>5146.6000000000004</v>
      </c>
      <c r="M11" s="250">
        <v>5286.9</v>
      </c>
      <c r="N11" s="250">
        <v>5410.5</v>
      </c>
    </row>
    <row r="12" spans="1:14" x14ac:dyDescent="0.3">
      <c r="A12" s="249" t="s">
        <v>39</v>
      </c>
      <c r="B12" s="250">
        <v>12618</v>
      </c>
      <c r="C12" s="250">
        <v>13028.2</v>
      </c>
      <c r="D12" s="250">
        <v>13358.6</v>
      </c>
      <c r="E12" s="250">
        <v>13633.8</v>
      </c>
      <c r="F12" s="250">
        <v>13770.7</v>
      </c>
      <c r="G12" s="251">
        <v>14152.2</v>
      </c>
      <c r="H12" s="251"/>
      <c r="I12" s="250">
        <v>12618</v>
      </c>
      <c r="J12" s="250">
        <v>12758.5</v>
      </c>
      <c r="K12" s="250">
        <v>12446.8</v>
      </c>
      <c r="L12" s="250">
        <v>12247.4</v>
      </c>
      <c r="M12" s="250">
        <v>12592.7</v>
      </c>
      <c r="N12" s="250">
        <v>12199</v>
      </c>
    </row>
    <row r="13" spans="1:14" x14ac:dyDescent="0.3">
      <c r="A13" s="249" t="s">
        <v>270</v>
      </c>
      <c r="B13" s="250">
        <v>19015.099999999999</v>
      </c>
      <c r="C13" s="250">
        <v>19471.099999999999</v>
      </c>
      <c r="D13" s="250">
        <v>20058.599999999999</v>
      </c>
      <c r="E13" s="250">
        <v>20266.900000000001</v>
      </c>
      <c r="F13" s="250">
        <v>20490.3</v>
      </c>
      <c r="G13" s="251">
        <v>21185.7</v>
      </c>
      <c r="H13" s="251"/>
      <c r="I13" s="250">
        <v>19015.099999999999</v>
      </c>
      <c r="J13" s="250">
        <v>19830.7</v>
      </c>
      <c r="K13" s="250">
        <v>19242.400000000001</v>
      </c>
      <c r="L13" s="250">
        <v>19728.5</v>
      </c>
      <c r="M13" s="250">
        <v>19149.2</v>
      </c>
      <c r="N13" s="250">
        <v>19572.2</v>
      </c>
    </row>
    <row r="14" spans="1:14" x14ac:dyDescent="0.3">
      <c r="A14" s="249" t="s">
        <v>271</v>
      </c>
      <c r="B14" s="250">
        <v>6322.9</v>
      </c>
      <c r="C14" s="250">
        <v>6480</v>
      </c>
      <c r="D14" s="250">
        <v>6785.2</v>
      </c>
      <c r="E14" s="250">
        <v>6904.6</v>
      </c>
      <c r="F14" s="250">
        <v>6983.2</v>
      </c>
      <c r="G14" s="251">
        <v>7047.1</v>
      </c>
      <c r="H14" s="251"/>
      <c r="I14" s="250">
        <v>6322.9</v>
      </c>
      <c r="J14" s="250">
        <v>6510.4</v>
      </c>
      <c r="K14" s="250">
        <v>6782.8</v>
      </c>
      <c r="L14" s="250">
        <v>6900</v>
      </c>
      <c r="M14" s="250">
        <v>6985.1</v>
      </c>
      <c r="N14" s="250">
        <v>7030.3</v>
      </c>
    </row>
    <row r="15" spans="1:14" x14ac:dyDescent="0.3">
      <c r="A15" s="249" t="s">
        <v>272</v>
      </c>
      <c r="B15" s="250">
        <v>2776.3</v>
      </c>
      <c r="C15" s="250">
        <v>2905</v>
      </c>
      <c r="D15" s="250">
        <v>2950.8</v>
      </c>
      <c r="E15" s="250">
        <v>2933.3</v>
      </c>
      <c r="F15" s="250">
        <v>2970.5</v>
      </c>
      <c r="G15" s="251">
        <v>3061.9</v>
      </c>
      <c r="H15" s="251"/>
      <c r="I15" s="250">
        <v>2776.3</v>
      </c>
      <c r="J15" s="250">
        <v>2911.4</v>
      </c>
      <c r="K15" s="250">
        <v>2949.7</v>
      </c>
      <c r="L15" s="250">
        <v>2906.9</v>
      </c>
      <c r="M15" s="250">
        <v>2951.3</v>
      </c>
      <c r="N15" s="250">
        <v>3027.3</v>
      </c>
    </row>
    <row r="16" spans="1:14" x14ac:dyDescent="0.3">
      <c r="A16" s="249" t="s">
        <v>273</v>
      </c>
      <c r="B16" s="250">
        <v>4086.5</v>
      </c>
      <c r="C16" s="250">
        <v>4286.8</v>
      </c>
      <c r="D16" s="250">
        <v>4553.8</v>
      </c>
      <c r="E16" s="250">
        <v>4685.2</v>
      </c>
      <c r="F16" s="250">
        <v>4761</v>
      </c>
      <c r="G16" s="251">
        <v>4856.7</v>
      </c>
      <c r="H16" s="251"/>
      <c r="I16" s="250">
        <v>4086.5</v>
      </c>
      <c r="J16" s="250">
        <v>4300.3999999999996</v>
      </c>
      <c r="K16" s="250">
        <v>4526.7</v>
      </c>
      <c r="L16" s="250">
        <v>4620.2</v>
      </c>
      <c r="M16" s="250">
        <v>4727.7</v>
      </c>
      <c r="N16" s="250">
        <v>4862.5</v>
      </c>
    </row>
    <row r="17" spans="1:15" x14ac:dyDescent="0.3">
      <c r="A17" s="249" t="s">
        <v>274</v>
      </c>
      <c r="B17" s="250">
        <v>7087.1</v>
      </c>
      <c r="C17" s="250">
        <v>7236.2</v>
      </c>
      <c r="D17" s="250">
        <v>7552.9</v>
      </c>
      <c r="E17" s="250">
        <v>7689.3</v>
      </c>
      <c r="F17" s="250">
        <v>7776.6</v>
      </c>
      <c r="G17" s="251">
        <v>7951.7</v>
      </c>
      <c r="H17" s="251"/>
      <c r="I17" s="250">
        <v>7087.1</v>
      </c>
      <c r="J17" s="250">
        <v>7255.4</v>
      </c>
      <c r="K17" s="250">
        <v>7598.9</v>
      </c>
      <c r="L17" s="250">
        <v>7625.9</v>
      </c>
      <c r="M17" s="250">
        <v>7702.1</v>
      </c>
      <c r="N17" s="250">
        <v>7840.3</v>
      </c>
    </row>
    <row r="18" spans="1:15" x14ac:dyDescent="0.3">
      <c r="A18" s="252" t="s">
        <v>275</v>
      </c>
      <c r="B18" s="253">
        <v>144897</v>
      </c>
      <c r="C18" s="253">
        <v>146682.20000000001</v>
      </c>
      <c r="D18" s="253">
        <v>151156</v>
      </c>
      <c r="E18" s="253">
        <v>153145.60000000001</v>
      </c>
      <c r="F18" s="253">
        <v>155050</v>
      </c>
      <c r="G18" s="253">
        <v>160342.29999999999</v>
      </c>
      <c r="H18" s="253"/>
      <c r="I18" s="253">
        <v>144897</v>
      </c>
      <c r="J18" s="253">
        <v>146699.29999999999</v>
      </c>
      <c r="K18" s="253">
        <v>148219.6</v>
      </c>
      <c r="L18" s="253">
        <v>148486.39999999999</v>
      </c>
      <c r="M18" s="253">
        <v>149345.5</v>
      </c>
      <c r="N18" s="253">
        <v>152102.29999999999</v>
      </c>
      <c r="O18" s="254"/>
    </row>
    <row r="19" spans="1:15" x14ac:dyDescent="0.3">
      <c r="B19" s="255"/>
      <c r="C19" s="255"/>
      <c r="D19" s="255"/>
      <c r="E19" s="255"/>
      <c r="F19" s="255"/>
    </row>
    <row r="20" spans="1:15" x14ac:dyDescent="0.3">
      <c r="A20" s="1" t="s">
        <v>138</v>
      </c>
      <c r="B20" s="255"/>
    </row>
    <row r="21" spans="1:15" x14ac:dyDescent="0.3">
      <c r="B21" s="255"/>
    </row>
    <row r="22" spans="1:15" x14ac:dyDescent="0.3">
      <c r="B22" s="255"/>
      <c r="G22" s="131"/>
      <c r="H22" s="131"/>
    </row>
  </sheetData>
  <mergeCells count="1">
    <mergeCell ref="B5:G5"/>
  </mergeCells>
  <pageMargins left="0.7" right="0.7" top="0.75" bottom="0.75" header="0.3" footer="0.3"/>
  <ignoredErrors>
    <ignoredError sqref="B4:F4 I4:M4" numberStoredAsText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AP46"/>
  <sheetViews>
    <sheetView zoomScale="70" zoomScaleNormal="70" workbookViewId="0">
      <selection activeCell="A2" sqref="A2"/>
    </sheetView>
  </sheetViews>
  <sheetFormatPr defaultColWidth="8.08203125" defaultRowHeight="13" x14ac:dyDescent="0.3"/>
  <cols>
    <col min="1" max="1" width="42.58203125" style="19" customWidth="1"/>
    <col min="2" max="3" width="7.5" style="19" bestFit="1" customWidth="1"/>
    <col min="4" max="4" width="8.5" style="19" customWidth="1"/>
    <col min="5" max="5" width="2.83203125" style="19" customWidth="1"/>
    <col min="6" max="7" width="7.5" style="19" bestFit="1" customWidth="1"/>
    <col min="8" max="8" width="7.5" style="19" customWidth="1"/>
    <col min="9" max="9" width="2.58203125" style="19" customWidth="1"/>
    <col min="10" max="11" width="7.5" style="19" bestFit="1" customWidth="1"/>
    <col min="12" max="12" width="7.5" style="19" customWidth="1"/>
    <col min="13" max="13" width="2.58203125" style="19" customWidth="1"/>
    <col min="14" max="15" width="7.5" style="19" bestFit="1" customWidth="1"/>
    <col min="16" max="16" width="7.5" style="19" customWidth="1"/>
    <col min="17" max="17" width="3.33203125" style="19" customWidth="1"/>
    <col min="18" max="18" width="7.5" style="19" bestFit="1" customWidth="1"/>
    <col min="19" max="20" width="7.25" style="19" customWidth="1"/>
    <col min="21" max="21" width="2.5" style="19" customWidth="1"/>
    <col min="22" max="23" width="7.5" style="19" bestFit="1" customWidth="1"/>
    <col min="24" max="16384" width="8.08203125" style="19"/>
  </cols>
  <sheetData>
    <row r="1" spans="1:42" x14ac:dyDescent="0.3">
      <c r="A1" s="19" t="s">
        <v>276</v>
      </c>
    </row>
    <row r="2" spans="1:42" ht="13.15" customHeight="1" x14ac:dyDescent="0.3">
      <c r="A2" s="91"/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  <c r="V2" s="92"/>
      <c r="W2" s="92"/>
      <c r="X2" s="92"/>
    </row>
    <row r="3" spans="1:42" ht="13.15" customHeight="1" x14ac:dyDescent="0.3">
      <c r="A3" s="93" t="s">
        <v>277</v>
      </c>
      <c r="B3" s="92" t="s">
        <v>278</v>
      </c>
      <c r="C3" s="92"/>
      <c r="D3" s="92"/>
      <c r="E3" s="94"/>
      <c r="F3" s="92" t="s">
        <v>279</v>
      </c>
      <c r="G3" s="92"/>
      <c r="H3" s="92"/>
      <c r="I3" s="94"/>
      <c r="J3" s="92" t="s">
        <v>280</v>
      </c>
      <c r="K3" s="92"/>
      <c r="L3" s="92"/>
      <c r="M3" s="94"/>
      <c r="N3" s="92" t="s">
        <v>281</v>
      </c>
      <c r="O3" s="92"/>
      <c r="P3" s="92"/>
      <c r="Q3" s="94"/>
      <c r="R3" s="92" t="s">
        <v>282</v>
      </c>
      <c r="S3" s="92"/>
      <c r="T3" s="92"/>
      <c r="U3" s="94"/>
      <c r="V3" s="92" t="s">
        <v>15</v>
      </c>
      <c r="W3" s="92"/>
      <c r="X3" s="92"/>
    </row>
    <row r="4" spans="1:42" ht="26" x14ac:dyDescent="0.3">
      <c r="A4" s="95"/>
      <c r="B4" s="96">
        <v>2019</v>
      </c>
      <c r="C4" s="96">
        <v>2020</v>
      </c>
      <c r="D4" s="96" t="s">
        <v>283</v>
      </c>
      <c r="E4" s="96"/>
      <c r="F4" s="96">
        <v>2019</v>
      </c>
      <c r="G4" s="96">
        <v>2020</v>
      </c>
      <c r="H4" s="96" t="s">
        <v>283</v>
      </c>
      <c r="I4" s="96"/>
      <c r="J4" s="96">
        <v>2019</v>
      </c>
      <c r="K4" s="96">
        <v>2020</v>
      </c>
      <c r="L4" s="96" t="s">
        <v>283</v>
      </c>
      <c r="M4" s="96"/>
      <c r="N4" s="96">
        <v>2019</v>
      </c>
      <c r="O4" s="96">
        <v>2020</v>
      </c>
      <c r="P4" s="96" t="s">
        <v>283</v>
      </c>
      <c r="Q4" s="96"/>
      <c r="R4" s="96">
        <v>2019</v>
      </c>
      <c r="S4" s="96">
        <v>2020</v>
      </c>
      <c r="T4" s="96" t="s">
        <v>283</v>
      </c>
      <c r="U4" s="96"/>
      <c r="V4" s="96">
        <v>2019</v>
      </c>
      <c r="W4" s="96">
        <v>2020</v>
      </c>
      <c r="X4" s="96" t="s">
        <v>283</v>
      </c>
    </row>
    <row r="5" spans="1:42" x14ac:dyDescent="0.3">
      <c r="A5" s="97"/>
      <c r="B5" s="98"/>
      <c r="C5" s="98"/>
      <c r="D5" s="98"/>
      <c r="E5" s="98"/>
      <c r="F5" s="98"/>
      <c r="G5" s="98"/>
      <c r="H5" s="98"/>
      <c r="I5" s="98"/>
      <c r="J5" s="98"/>
      <c r="K5" s="98"/>
      <c r="L5" s="98"/>
      <c r="M5" s="98"/>
      <c r="N5" s="98"/>
      <c r="O5" s="98"/>
      <c r="P5" s="98"/>
      <c r="Q5" s="98"/>
      <c r="R5" s="98"/>
      <c r="S5" s="98"/>
      <c r="T5" s="98"/>
      <c r="U5" s="98"/>
      <c r="V5" s="98"/>
      <c r="W5" s="98"/>
      <c r="X5" s="98"/>
    </row>
    <row r="6" spans="1:42" x14ac:dyDescent="0.3">
      <c r="A6" s="99" t="s">
        <v>265</v>
      </c>
      <c r="B6" s="100">
        <v>78.930000000000007</v>
      </c>
      <c r="C6" s="100">
        <v>76.83</v>
      </c>
      <c r="D6" s="101">
        <f>(C6-B6)/B6*100</f>
        <v>-2.6605853287723407</v>
      </c>
      <c r="E6" s="102"/>
      <c r="F6" s="100">
        <v>76.84</v>
      </c>
      <c r="G6" s="100">
        <v>75.83</v>
      </c>
      <c r="H6" s="101">
        <f>(G6-F6)/F6*100</f>
        <v>-1.3144195731389967</v>
      </c>
      <c r="I6" s="102"/>
      <c r="J6" s="100">
        <v>76.83</v>
      </c>
      <c r="K6" s="100">
        <v>77.680000000000007</v>
      </c>
      <c r="L6" s="101">
        <f>(K6-J6)/J6*100</f>
        <v>1.1063386697904576</v>
      </c>
      <c r="M6" s="102"/>
      <c r="N6" s="100">
        <v>73.67</v>
      </c>
      <c r="O6" s="100">
        <v>72.709999999999994</v>
      </c>
      <c r="P6" s="101">
        <f>(O6-N6)/N6*100</f>
        <v>-1.3031084566309323</v>
      </c>
      <c r="Q6" s="102"/>
      <c r="R6" s="100">
        <v>73.97</v>
      </c>
      <c r="S6" s="100">
        <v>78.25</v>
      </c>
      <c r="T6" s="101">
        <f>(S6-R6)/R6*100</f>
        <v>5.7861295119643117</v>
      </c>
      <c r="U6" s="102"/>
      <c r="V6" s="100">
        <v>76.45</v>
      </c>
      <c r="W6" s="100">
        <v>76.08</v>
      </c>
      <c r="X6" s="103">
        <f>(W6-V6)/V6*100</f>
        <v>-0.48397645519948274</v>
      </c>
    </row>
    <row r="7" spans="1:42" x14ac:dyDescent="0.3">
      <c r="A7" s="99" t="s">
        <v>284</v>
      </c>
      <c r="B7" s="100">
        <v>96.31</v>
      </c>
      <c r="C7" s="100">
        <v>96.14</v>
      </c>
      <c r="D7" s="101">
        <f t="shared" ref="D7:D18" si="0">(C7-B7)/B7*100</f>
        <v>-0.17651334233205451</v>
      </c>
      <c r="E7" s="102"/>
      <c r="F7" s="100">
        <v>87.39</v>
      </c>
      <c r="G7" s="100">
        <v>93.64</v>
      </c>
      <c r="H7" s="101">
        <f t="shared" ref="H7:H18" si="1">(G7-F7)/F7*100</f>
        <v>7.1518480375328988</v>
      </c>
      <c r="I7" s="102"/>
      <c r="J7" s="100">
        <v>98.46</v>
      </c>
      <c r="K7" s="100">
        <v>102.58</v>
      </c>
      <c r="L7" s="101">
        <f t="shared" ref="L7:L18" si="2">(K7-J7)/J7*100</f>
        <v>4.1844403818809717</v>
      </c>
      <c r="M7" s="102"/>
      <c r="N7" s="100">
        <v>109.73</v>
      </c>
      <c r="O7" s="100">
        <v>111.32</v>
      </c>
      <c r="P7" s="101">
        <f t="shared" ref="P7:P18" si="3">(O7-N7)/N7*100</f>
        <v>1.4490112093319869</v>
      </c>
      <c r="Q7" s="102"/>
      <c r="R7" s="100">
        <v>100.61</v>
      </c>
      <c r="S7" s="100">
        <v>110.34</v>
      </c>
      <c r="T7" s="101">
        <f t="shared" ref="T7:T18" si="4">(S7-R7)/R7*100</f>
        <v>9.671006858165196</v>
      </c>
      <c r="U7" s="102"/>
      <c r="V7" s="100">
        <v>98.29</v>
      </c>
      <c r="W7" s="100">
        <v>101.68</v>
      </c>
      <c r="X7" s="103">
        <f t="shared" ref="X7:X18" si="5">(W7-V7)/V7*100</f>
        <v>3.448977515515312</v>
      </c>
    </row>
    <row r="8" spans="1:42" x14ac:dyDescent="0.3">
      <c r="A8" s="99" t="s">
        <v>285</v>
      </c>
      <c r="B8" s="100">
        <v>35.590000000000003</v>
      </c>
      <c r="C8" s="100">
        <v>33.31</v>
      </c>
      <c r="D8" s="101">
        <f t="shared" si="0"/>
        <v>-6.406293902781683</v>
      </c>
      <c r="E8" s="102"/>
      <c r="F8" s="100">
        <v>34.020000000000003</v>
      </c>
      <c r="G8" s="100">
        <v>36.01</v>
      </c>
      <c r="H8" s="101">
        <f t="shared" si="1"/>
        <v>5.8495002939447227</v>
      </c>
      <c r="I8" s="102"/>
      <c r="J8" s="100">
        <v>46.16</v>
      </c>
      <c r="K8" s="100">
        <v>45.45</v>
      </c>
      <c r="L8" s="101">
        <f t="shared" si="2"/>
        <v>-1.538128249566711</v>
      </c>
      <c r="M8" s="102"/>
      <c r="N8" s="100">
        <v>50.24</v>
      </c>
      <c r="O8" s="100">
        <v>49.41</v>
      </c>
      <c r="P8" s="101">
        <f t="shared" si="3"/>
        <v>-1.6520700636942782</v>
      </c>
      <c r="Q8" s="102"/>
      <c r="R8" s="100">
        <v>41.99</v>
      </c>
      <c r="S8" s="100">
        <v>46.02</v>
      </c>
      <c r="T8" s="101">
        <f t="shared" si="4"/>
        <v>9.5975232198142439</v>
      </c>
      <c r="U8" s="102"/>
      <c r="V8" s="100">
        <v>41.22</v>
      </c>
      <c r="W8" s="100">
        <v>41.08</v>
      </c>
      <c r="X8" s="103">
        <f t="shared" si="5"/>
        <v>-0.33964095099466418</v>
      </c>
    </row>
    <row r="9" spans="1:42" x14ac:dyDescent="0.3">
      <c r="A9" s="99" t="s">
        <v>268</v>
      </c>
      <c r="B9" s="100">
        <v>60.1</v>
      </c>
      <c r="C9" s="100">
        <v>60.48</v>
      </c>
      <c r="D9" s="101">
        <f t="shared" si="0"/>
        <v>0.63227953410980942</v>
      </c>
      <c r="E9" s="102"/>
      <c r="F9" s="100">
        <v>60.33</v>
      </c>
      <c r="G9" s="100">
        <v>64.040000000000006</v>
      </c>
      <c r="H9" s="101">
        <f t="shared" si="1"/>
        <v>6.1495110227084506</v>
      </c>
      <c r="I9" s="102"/>
      <c r="J9" s="100">
        <v>59.02</v>
      </c>
      <c r="K9" s="100">
        <v>62.95</v>
      </c>
      <c r="L9" s="101">
        <f t="shared" si="2"/>
        <v>6.6587597424601821</v>
      </c>
      <c r="M9" s="102"/>
      <c r="N9" s="100">
        <v>61.87</v>
      </c>
      <c r="O9" s="100">
        <v>65.3</v>
      </c>
      <c r="P9" s="101">
        <f t="shared" si="3"/>
        <v>5.543882333925974</v>
      </c>
      <c r="Q9" s="102"/>
      <c r="R9" s="100">
        <v>48.89</v>
      </c>
      <c r="S9" s="100">
        <v>54.77</v>
      </c>
      <c r="T9" s="101">
        <f t="shared" si="4"/>
        <v>12.026999386377588</v>
      </c>
      <c r="U9" s="102"/>
      <c r="V9" s="100">
        <v>59.12</v>
      </c>
      <c r="W9" s="100">
        <v>62.11</v>
      </c>
      <c r="X9" s="103">
        <f t="shared" si="5"/>
        <v>5.0575101488498007</v>
      </c>
    </row>
    <row r="10" spans="1:42" x14ac:dyDescent="0.3">
      <c r="A10" s="99" t="s">
        <v>286</v>
      </c>
      <c r="B10" s="100">
        <v>15.13</v>
      </c>
      <c r="C10" s="100">
        <v>13.33</v>
      </c>
      <c r="D10" s="101">
        <f t="shared" si="0"/>
        <v>-11.896893588896237</v>
      </c>
      <c r="E10" s="102"/>
      <c r="F10" s="100">
        <v>14.23</v>
      </c>
      <c r="G10" s="100">
        <v>14.46</v>
      </c>
      <c r="H10" s="101">
        <f t="shared" si="1"/>
        <v>1.6163035839775151</v>
      </c>
      <c r="I10" s="102"/>
      <c r="J10" s="100">
        <v>17.43</v>
      </c>
      <c r="K10" s="100">
        <v>15.43</v>
      </c>
      <c r="L10" s="101">
        <f t="shared" si="2"/>
        <v>-11.474469305794607</v>
      </c>
      <c r="M10" s="102"/>
      <c r="N10" s="100">
        <v>17.91</v>
      </c>
      <c r="O10" s="100">
        <v>16.3</v>
      </c>
      <c r="P10" s="101">
        <f t="shared" si="3"/>
        <v>-8.9893914014516998</v>
      </c>
      <c r="Q10" s="102"/>
      <c r="R10" s="100">
        <v>14.32</v>
      </c>
      <c r="S10" s="100">
        <v>15.19</v>
      </c>
      <c r="T10" s="101">
        <f t="shared" si="4"/>
        <v>6.0754189944134023</v>
      </c>
      <c r="U10" s="102"/>
      <c r="V10" s="100">
        <v>15.93</v>
      </c>
      <c r="W10" s="100">
        <v>14.81</v>
      </c>
      <c r="X10" s="103">
        <f t="shared" si="5"/>
        <v>-7.0307595731324497</v>
      </c>
    </row>
    <row r="11" spans="1:42" x14ac:dyDescent="0.3">
      <c r="A11" s="99" t="s">
        <v>39</v>
      </c>
      <c r="B11" s="100">
        <v>43.98</v>
      </c>
      <c r="C11" s="100">
        <v>43.78</v>
      </c>
      <c r="D11" s="101">
        <f t="shared" si="0"/>
        <v>-0.45475216007275066</v>
      </c>
      <c r="E11" s="102"/>
      <c r="F11" s="100">
        <v>43.63</v>
      </c>
      <c r="G11" s="100">
        <v>45.19</v>
      </c>
      <c r="H11" s="101">
        <f t="shared" si="1"/>
        <v>3.5755214302085605</v>
      </c>
      <c r="I11" s="102"/>
      <c r="J11" s="100">
        <v>43.13</v>
      </c>
      <c r="K11" s="100">
        <v>44.28</v>
      </c>
      <c r="L11" s="101">
        <f t="shared" si="2"/>
        <v>2.6663575237653574</v>
      </c>
      <c r="M11" s="102"/>
      <c r="N11" s="100">
        <v>40.24</v>
      </c>
      <c r="O11" s="100">
        <v>38.69</v>
      </c>
      <c r="P11" s="101">
        <f t="shared" si="3"/>
        <v>-3.8518886679920579</v>
      </c>
      <c r="Q11" s="102"/>
      <c r="R11" s="100">
        <v>36.700000000000003</v>
      </c>
      <c r="S11" s="100">
        <v>40.08</v>
      </c>
      <c r="T11" s="101">
        <f t="shared" si="4"/>
        <v>9.2098092643051643</v>
      </c>
      <c r="U11" s="102"/>
      <c r="V11" s="100">
        <v>42.18</v>
      </c>
      <c r="W11" s="100">
        <v>42.69</v>
      </c>
      <c r="X11" s="103">
        <f t="shared" si="5"/>
        <v>1.2091038406827834</v>
      </c>
    </row>
    <row r="12" spans="1:42" x14ac:dyDescent="0.3">
      <c r="A12" s="99" t="s">
        <v>270</v>
      </c>
      <c r="B12" s="100">
        <v>63.34</v>
      </c>
      <c r="C12" s="100">
        <v>61.16</v>
      </c>
      <c r="D12" s="101">
        <f t="shared" si="0"/>
        <v>-3.4417429744237551</v>
      </c>
      <c r="E12" s="102"/>
      <c r="F12" s="100">
        <v>60.73</v>
      </c>
      <c r="G12" s="100">
        <v>63.87</v>
      </c>
      <c r="H12" s="101">
        <f t="shared" si="1"/>
        <v>5.170426477852792</v>
      </c>
      <c r="I12" s="102"/>
      <c r="J12" s="100">
        <v>67.209999999999994</v>
      </c>
      <c r="K12" s="100">
        <v>69.02</v>
      </c>
      <c r="L12" s="101">
        <f t="shared" si="2"/>
        <v>2.6930516292218454</v>
      </c>
      <c r="M12" s="102"/>
      <c r="N12" s="100">
        <v>64.78</v>
      </c>
      <c r="O12" s="100">
        <v>63.08</v>
      </c>
      <c r="P12" s="101">
        <f t="shared" si="3"/>
        <v>-2.6242667489966083</v>
      </c>
      <c r="Q12" s="102"/>
      <c r="R12" s="100">
        <v>58.83</v>
      </c>
      <c r="S12" s="100">
        <v>62.53</v>
      </c>
      <c r="T12" s="101">
        <f t="shared" si="4"/>
        <v>6.2893081761006346</v>
      </c>
      <c r="U12" s="102"/>
      <c r="V12" s="100">
        <v>63.45</v>
      </c>
      <c r="W12" s="100">
        <v>63.85</v>
      </c>
      <c r="X12" s="103">
        <f t="shared" si="5"/>
        <v>0.63041765169424513</v>
      </c>
    </row>
    <row r="13" spans="1:42" x14ac:dyDescent="0.3">
      <c r="A13" s="99" t="s">
        <v>287</v>
      </c>
      <c r="B13" s="100">
        <v>20.34</v>
      </c>
      <c r="C13" s="100">
        <v>18.75</v>
      </c>
      <c r="D13" s="101">
        <f t="shared" si="0"/>
        <v>-7.8171091445427718</v>
      </c>
      <c r="E13" s="102"/>
      <c r="F13" s="100">
        <v>20.47</v>
      </c>
      <c r="G13" s="100">
        <v>19.23</v>
      </c>
      <c r="H13" s="101">
        <f t="shared" si="1"/>
        <v>-6.0576453346360459</v>
      </c>
      <c r="I13" s="102"/>
      <c r="J13" s="100">
        <v>18.91</v>
      </c>
      <c r="K13" s="100">
        <v>17.940000000000001</v>
      </c>
      <c r="L13" s="101">
        <f t="shared" si="2"/>
        <v>-5.1295610787942829</v>
      </c>
      <c r="M13" s="102"/>
      <c r="N13" s="100">
        <v>17.55</v>
      </c>
      <c r="O13" s="100">
        <v>16.079999999999998</v>
      </c>
      <c r="P13" s="101">
        <f t="shared" si="3"/>
        <v>-8.3760683760683889</v>
      </c>
      <c r="Q13" s="102"/>
      <c r="R13" s="100">
        <v>17.41</v>
      </c>
      <c r="S13" s="100">
        <v>17.14</v>
      </c>
      <c r="T13" s="101">
        <f t="shared" si="4"/>
        <v>-1.5508328546812153</v>
      </c>
      <c r="U13" s="102"/>
      <c r="V13" s="100">
        <v>19.170000000000002</v>
      </c>
      <c r="W13" s="100">
        <v>17.940000000000001</v>
      </c>
      <c r="X13" s="103">
        <f t="shared" si="5"/>
        <v>-6.4162754303599385</v>
      </c>
    </row>
    <row r="14" spans="1:42" ht="26" x14ac:dyDescent="0.3">
      <c r="A14" s="99" t="s">
        <v>288</v>
      </c>
      <c r="B14" s="100">
        <v>13.8</v>
      </c>
      <c r="C14" s="100">
        <v>12.78</v>
      </c>
      <c r="D14" s="101">
        <f t="shared" si="0"/>
        <v>-7.3913043478260967</v>
      </c>
      <c r="E14" s="102"/>
      <c r="F14" s="100">
        <v>11.72</v>
      </c>
      <c r="G14" s="100">
        <v>13.28</v>
      </c>
      <c r="H14" s="101">
        <f t="shared" si="1"/>
        <v>13.310580204778145</v>
      </c>
      <c r="I14" s="102"/>
      <c r="J14" s="100">
        <v>9.82</v>
      </c>
      <c r="K14" s="100">
        <v>9.73</v>
      </c>
      <c r="L14" s="101">
        <f t="shared" si="2"/>
        <v>-0.91649694501018186</v>
      </c>
      <c r="M14" s="102"/>
      <c r="N14" s="100">
        <v>8.76</v>
      </c>
      <c r="O14" s="100">
        <v>8.36</v>
      </c>
      <c r="P14" s="101">
        <f t="shared" si="3"/>
        <v>-4.5662100456621042</v>
      </c>
      <c r="Q14" s="102"/>
      <c r="R14" s="100">
        <v>8.86</v>
      </c>
      <c r="S14" s="100">
        <v>9.4700000000000006</v>
      </c>
      <c r="T14" s="101">
        <f t="shared" si="4"/>
        <v>6.884875846501143</v>
      </c>
      <c r="U14" s="102"/>
      <c r="V14" s="100">
        <v>10.99</v>
      </c>
      <c r="W14" s="100">
        <v>10.97</v>
      </c>
      <c r="X14" s="103">
        <f t="shared" si="5"/>
        <v>-0.18198362147406347</v>
      </c>
    </row>
    <row r="15" spans="1:42" x14ac:dyDescent="0.3">
      <c r="A15" s="99" t="s">
        <v>273</v>
      </c>
      <c r="B15" s="100">
        <v>14.4</v>
      </c>
      <c r="C15" s="100">
        <v>14.5</v>
      </c>
      <c r="D15" s="101">
        <f t="shared" si="0"/>
        <v>0.69444444444444198</v>
      </c>
      <c r="E15" s="102"/>
      <c r="F15" s="100">
        <v>13.89</v>
      </c>
      <c r="G15" s="100">
        <v>13.38</v>
      </c>
      <c r="H15" s="101">
        <f t="shared" si="1"/>
        <v>-3.6717062634989182</v>
      </c>
      <c r="I15" s="102"/>
      <c r="J15" s="100">
        <v>16.39</v>
      </c>
      <c r="K15" s="100">
        <v>14.8</v>
      </c>
      <c r="L15" s="101">
        <f t="shared" si="2"/>
        <v>-9.70103721781574</v>
      </c>
      <c r="M15" s="102"/>
      <c r="N15" s="100">
        <v>14.87</v>
      </c>
      <c r="O15" s="100">
        <v>13.51</v>
      </c>
      <c r="P15" s="101">
        <f t="shared" si="3"/>
        <v>-9.1459314055144549</v>
      </c>
      <c r="Q15" s="102"/>
      <c r="R15" s="100">
        <v>14.32</v>
      </c>
      <c r="S15" s="100">
        <v>13.72</v>
      </c>
      <c r="T15" s="101">
        <f t="shared" si="4"/>
        <v>-4.1899441340782095</v>
      </c>
      <c r="U15" s="102"/>
      <c r="V15" s="100">
        <v>14.8</v>
      </c>
      <c r="W15" s="100">
        <v>14.05</v>
      </c>
      <c r="X15" s="103">
        <f t="shared" si="5"/>
        <v>-5.0675675675675675</v>
      </c>
    </row>
    <row r="16" spans="1:42" ht="26" x14ac:dyDescent="0.3">
      <c r="A16" s="99" t="s">
        <v>289</v>
      </c>
      <c r="B16" s="100">
        <v>22.95</v>
      </c>
      <c r="C16" s="100">
        <v>21.55</v>
      </c>
      <c r="D16" s="101">
        <f t="shared" si="0"/>
        <v>-6.1002178649237413</v>
      </c>
      <c r="E16" s="102"/>
      <c r="F16" s="100">
        <v>20.45</v>
      </c>
      <c r="G16" s="100">
        <v>18.920000000000002</v>
      </c>
      <c r="H16" s="101">
        <f t="shared" si="1"/>
        <v>-7.4816625916870301</v>
      </c>
      <c r="I16" s="102"/>
      <c r="J16" s="100">
        <v>22.28</v>
      </c>
      <c r="K16" s="100">
        <v>21.96</v>
      </c>
      <c r="L16" s="101">
        <f t="shared" si="2"/>
        <v>-1.4362657091561952</v>
      </c>
      <c r="M16" s="102"/>
      <c r="N16" s="100">
        <v>22.68</v>
      </c>
      <c r="O16" s="100">
        <v>23.23</v>
      </c>
      <c r="P16" s="101">
        <f t="shared" si="3"/>
        <v>2.4250440917107619</v>
      </c>
      <c r="Q16" s="102"/>
      <c r="R16" s="100">
        <v>26.71</v>
      </c>
      <c r="S16" s="100">
        <v>29.39</v>
      </c>
      <c r="T16" s="101">
        <f t="shared" si="4"/>
        <v>10.033695245226506</v>
      </c>
      <c r="U16" s="102"/>
      <c r="V16" s="100">
        <v>22.66</v>
      </c>
      <c r="W16" s="100">
        <v>22.3</v>
      </c>
      <c r="X16" s="103">
        <f t="shared" si="5"/>
        <v>-1.5887025595763433</v>
      </c>
      <c r="AA16" s="19" t="s">
        <v>290</v>
      </c>
      <c r="AD16" s="19" t="s">
        <v>291</v>
      </c>
      <c r="AG16" s="19" t="s">
        <v>292</v>
      </c>
      <c r="AJ16" s="19" t="s">
        <v>293</v>
      </c>
      <c r="AM16" s="19" t="s">
        <v>294</v>
      </c>
      <c r="AP16" s="19" t="s">
        <v>295</v>
      </c>
    </row>
    <row r="17" spans="1:42" ht="26" x14ac:dyDescent="0.3">
      <c r="A17" s="104" t="s">
        <v>296</v>
      </c>
      <c r="B17" s="105">
        <v>464.87</v>
      </c>
      <c r="C17" s="105">
        <v>452.61</v>
      </c>
      <c r="D17" s="106">
        <f t="shared" si="0"/>
        <v>-2.6372964484694625</v>
      </c>
      <c r="E17" s="107"/>
      <c r="F17" s="105">
        <v>443.7</v>
      </c>
      <c r="G17" s="105">
        <v>457.86</v>
      </c>
      <c r="H17" s="106">
        <f t="shared" si="1"/>
        <v>3.1913455037187344</v>
      </c>
      <c r="I17" s="107"/>
      <c r="J17" s="105">
        <v>475.64</v>
      </c>
      <c r="K17" s="105">
        <v>481.82</v>
      </c>
      <c r="L17" s="106">
        <f t="shared" si="2"/>
        <v>1.2993019931040297</v>
      </c>
      <c r="M17" s="107"/>
      <c r="N17" s="105">
        <v>482.3</v>
      </c>
      <c r="O17" s="105">
        <v>478</v>
      </c>
      <c r="P17" s="106">
        <f t="shared" si="3"/>
        <v>-0.89156126891976184</v>
      </c>
      <c r="Q17" s="107"/>
      <c r="R17" s="105">
        <v>442.6</v>
      </c>
      <c r="S17" s="105">
        <v>476.9</v>
      </c>
      <c r="T17" s="106">
        <f t="shared" si="4"/>
        <v>7.7496610935381725</v>
      </c>
      <c r="U17" s="107"/>
      <c r="V17" s="105">
        <v>464.27</v>
      </c>
      <c r="W17" s="105">
        <v>467.56</v>
      </c>
      <c r="X17" s="108">
        <f t="shared" si="5"/>
        <v>0.70863936933250493</v>
      </c>
      <c r="AA17" s="19">
        <f>C17/C18*100</f>
        <v>17.936656389445901</v>
      </c>
      <c r="AD17" s="19">
        <f t="shared" ref="AD17" si="6">G17/G18*100</f>
        <v>18.130699750131669</v>
      </c>
      <c r="AG17" s="19">
        <f t="shared" ref="AG17" si="7">K17/K18*100</f>
        <v>19.192116342894469</v>
      </c>
      <c r="AJ17" s="19">
        <f t="shared" ref="AJ17" si="8">O17/O18*100</f>
        <v>25.183210490545761</v>
      </c>
      <c r="AM17" s="19">
        <f t="shared" ref="AM17" si="9">S17/S18*100</f>
        <v>24.468958440225755</v>
      </c>
      <c r="AP17" s="19">
        <f t="shared" ref="AP17" si="10">W17/W18*100</f>
        <v>20.082208372884121</v>
      </c>
    </row>
    <row r="18" spans="1:42" s="114" customFormat="1" x14ac:dyDescent="0.3">
      <c r="A18" s="109" t="s">
        <v>297</v>
      </c>
      <c r="B18" s="110">
        <v>2810.27</v>
      </c>
      <c r="C18" s="110">
        <v>2523.38</v>
      </c>
      <c r="D18" s="111">
        <f t="shared" si="0"/>
        <v>-10.208627640760492</v>
      </c>
      <c r="E18" s="112"/>
      <c r="F18" s="110">
        <v>2789.97</v>
      </c>
      <c r="G18" s="110">
        <v>2525.33</v>
      </c>
      <c r="H18" s="111">
        <f t="shared" si="1"/>
        <v>-9.4854066531181296</v>
      </c>
      <c r="I18" s="112"/>
      <c r="J18" s="110">
        <v>2754.12</v>
      </c>
      <c r="K18" s="110">
        <v>2510.5100000000002</v>
      </c>
      <c r="L18" s="111">
        <f t="shared" si="2"/>
        <v>-8.8452935965026835</v>
      </c>
      <c r="M18" s="112"/>
      <c r="N18" s="110">
        <v>2067.5</v>
      </c>
      <c r="O18" s="110">
        <v>1898.09</v>
      </c>
      <c r="P18" s="111">
        <f t="shared" si="3"/>
        <v>-8.1939540507859778</v>
      </c>
      <c r="Q18" s="112"/>
      <c r="R18" s="110">
        <v>2070.7800000000002</v>
      </c>
      <c r="S18" s="110">
        <v>1949</v>
      </c>
      <c r="T18" s="111">
        <f t="shared" si="4"/>
        <v>-5.8808758052521366</v>
      </c>
      <c r="U18" s="112"/>
      <c r="V18" s="110">
        <v>2559.85</v>
      </c>
      <c r="W18" s="110">
        <v>2328.23</v>
      </c>
      <c r="X18" s="113">
        <f t="shared" si="5"/>
        <v>-9.0481864171728787</v>
      </c>
    </row>
    <row r="19" spans="1:42" x14ac:dyDescent="0.3">
      <c r="X19" s="115"/>
    </row>
    <row r="20" spans="1:42" x14ac:dyDescent="0.3">
      <c r="A20" s="239" t="s">
        <v>138</v>
      </c>
    </row>
    <row r="41" spans="1:4" x14ac:dyDescent="0.3">
      <c r="A41" s="19" t="s">
        <v>298</v>
      </c>
    </row>
    <row r="42" spans="1:4" x14ac:dyDescent="0.3">
      <c r="A42" s="89" t="s">
        <v>278</v>
      </c>
      <c r="B42" s="89"/>
      <c r="C42" s="90">
        <f>D17</f>
        <v>-2.6372964484694625</v>
      </c>
      <c r="D42" s="90"/>
    </row>
    <row r="43" spans="1:4" x14ac:dyDescent="0.3">
      <c r="A43" s="89" t="s">
        <v>279</v>
      </c>
      <c r="B43" s="89"/>
      <c r="C43" s="90">
        <f>H17</f>
        <v>3.1913455037187344</v>
      </c>
      <c r="D43" s="90"/>
    </row>
    <row r="44" spans="1:4" x14ac:dyDescent="0.3">
      <c r="A44" s="89" t="s">
        <v>280</v>
      </c>
      <c r="B44" s="89"/>
      <c r="C44" s="90">
        <f>L17</f>
        <v>1.2993019931040297</v>
      </c>
      <c r="D44" s="90"/>
    </row>
    <row r="45" spans="1:4" x14ac:dyDescent="0.3">
      <c r="A45" s="89" t="s">
        <v>281</v>
      </c>
      <c r="B45" s="89"/>
      <c r="C45" s="90">
        <f>P17</f>
        <v>-0.89156126891976184</v>
      </c>
      <c r="D45" s="90"/>
    </row>
    <row r="46" spans="1:4" x14ac:dyDescent="0.3">
      <c r="A46" s="89" t="s">
        <v>282</v>
      </c>
      <c r="B46" s="89"/>
      <c r="C46" s="90">
        <f>T17</f>
        <v>7.7496610935381725</v>
      </c>
      <c r="D46" s="90"/>
    </row>
  </sheetData>
  <mergeCells count="13">
    <mergeCell ref="B2:X2"/>
    <mergeCell ref="A3:A4"/>
    <mergeCell ref="B3:D3"/>
    <mergeCell ref="F3:H3"/>
    <mergeCell ref="J3:L3"/>
    <mergeCell ref="N3:P3"/>
    <mergeCell ref="R3:T3"/>
    <mergeCell ref="V3:X3"/>
    <mergeCell ref="A42:B42"/>
    <mergeCell ref="A43:B43"/>
    <mergeCell ref="A44:B44"/>
    <mergeCell ref="A45:B45"/>
    <mergeCell ref="A46:B46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2:C25"/>
  <sheetViews>
    <sheetView zoomScale="70" zoomScaleNormal="70" workbookViewId="0"/>
  </sheetViews>
  <sheetFormatPr defaultColWidth="8.08203125" defaultRowHeight="13" x14ac:dyDescent="0.3"/>
  <cols>
    <col min="1" max="2" width="7.5" style="19" bestFit="1" customWidth="1"/>
    <col min="3" max="3" width="7.5" style="19" customWidth="1"/>
    <col min="4" max="5" width="7.5" style="19" bestFit="1" customWidth="1"/>
    <col min="6" max="6" width="7.5" style="19" customWidth="1"/>
    <col min="7" max="8" width="7.5" style="19" bestFit="1" customWidth="1"/>
    <col min="9" max="9" width="7.5" style="19" customWidth="1"/>
    <col min="10" max="11" width="7.5" style="19" bestFit="1" customWidth="1"/>
    <col min="12" max="12" width="7.5" style="19" customWidth="1"/>
    <col min="13" max="13" width="7.5" style="19" bestFit="1" customWidth="1"/>
    <col min="14" max="15" width="7.25" style="19" customWidth="1"/>
    <col min="16" max="17" width="7.5" style="19" bestFit="1" customWidth="1"/>
    <col min="18" max="16384" width="8.08203125" style="19"/>
  </cols>
  <sheetData>
    <row r="2" spans="1:3" x14ac:dyDescent="0.3">
      <c r="A2" s="19" t="s">
        <v>298</v>
      </c>
    </row>
    <row r="3" spans="1:3" x14ac:dyDescent="0.3">
      <c r="A3" s="89" t="s">
        <v>278</v>
      </c>
      <c r="B3" s="89"/>
      <c r="C3" s="90">
        <v>-2.6372964484694625</v>
      </c>
    </row>
    <row r="4" spans="1:3" x14ac:dyDescent="0.3">
      <c r="A4" s="89" t="s">
        <v>279</v>
      </c>
      <c r="B4" s="89"/>
      <c r="C4" s="90">
        <v>3.1913455037187344</v>
      </c>
    </row>
    <row r="5" spans="1:3" x14ac:dyDescent="0.3">
      <c r="A5" s="89" t="s">
        <v>280</v>
      </c>
      <c r="B5" s="89"/>
      <c r="C5" s="90">
        <v>1.2993019931040297</v>
      </c>
    </row>
    <row r="6" spans="1:3" x14ac:dyDescent="0.3">
      <c r="A6" s="89" t="s">
        <v>281</v>
      </c>
      <c r="B6" s="89"/>
      <c r="C6" s="90">
        <v>-0.89156126891976184</v>
      </c>
    </row>
    <row r="7" spans="1:3" x14ac:dyDescent="0.3">
      <c r="A7" s="89" t="s">
        <v>282</v>
      </c>
      <c r="B7" s="89"/>
      <c r="C7" s="90">
        <v>7.7496610935381725</v>
      </c>
    </row>
    <row r="25" spans="1:1" x14ac:dyDescent="0.3">
      <c r="A25" s="239" t="s">
        <v>138</v>
      </c>
    </row>
  </sheetData>
  <mergeCells count="5">
    <mergeCell ref="A3:B3"/>
    <mergeCell ref="A4:B4"/>
    <mergeCell ref="A5:B5"/>
    <mergeCell ref="A6:B6"/>
    <mergeCell ref="A7:B7"/>
  </mergeCells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G22"/>
  <sheetViews>
    <sheetView zoomScale="70" zoomScaleNormal="70" workbookViewId="0">
      <selection activeCell="A2" sqref="A2"/>
    </sheetView>
  </sheetViews>
  <sheetFormatPr defaultColWidth="8.08203125" defaultRowHeight="13" x14ac:dyDescent="0.3"/>
  <cols>
    <col min="1" max="1" width="58.08203125" style="19" customWidth="1"/>
    <col min="2" max="16384" width="8.08203125" style="19"/>
  </cols>
  <sheetData>
    <row r="1" spans="1:7" x14ac:dyDescent="0.3">
      <c r="A1" s="19" t="s">
        <v>299</v>
      </c>
    </row>
    <row r="2" spans="1:7" x14ac:dyDescent="0.3">
      <c r="B2" s="236"/>
      <c r="C2" s="236"/>
      <c r="D2" s="236"/>
      <c r="E2" s="236"/>
      <c r="F2" s="236"/>
      <c r="G2" s="237"/>
    </row>
    <row r="3" spans="1:7" ht="26" x14ac:dyDescent="0.3">
      <c r="B3" s="238" t="s">
        <v>278</v>
      </c>
      <c r="C3" s="238" t="s">
        <v>279</v>
      </c>
      <c r="D3" s="238" t="s">
        <v>280</v>
      </c>
      <c r="E3" s="238" t="s">
        <v>281</v>
      </c>
      <c r="F3" s="238" t="s">
        <v>282</v>
      </c>
      <c r="G3" s="238" t="s">
        <v>15</v>
      </c>
    </row>
    <row r="4" spans="1:7" x14ac:dyDescent="0.3">
      <c r="A4" s="19" t="s">
        <v>265</v>
      </c>
      <c r="B4" s="131">
        <v>3.0447257250196165</v>
      </c>
      <c r="C4" s="131">
        <v>3.0027758748361602</v>
      </c>
      <c r="D4" s="131">
        <v>3.0941920167615344</v>
      </c>
      <c r="E4" s="131">
        <v>3.8306929597648165</v>
      </c>
      <c r="F4" s="131">
        <v>4.0148794253463311</v>
      </c>
      <c r="G4" s="131">
        <v>3.267718395519343</v>
      </c>
    </row>
    <row r="5" spans="1:7" x14ac:dyDescent="0.3">
      <c r="A5" s="19" t="s">
        <v>284</v>
      </c>
      <c r="B5" s="131">
        <v>3.8099691683377053</v>
      </c>
      <c r="C5" s="131">
        <v>3.7080302376323093</v>
      </c>
      <c r="D5" s="131">
        <v>4.0860223619901932</v>
      </c>
      <c r="E5" s="131">
        <v>5.8648430790953014</v>
      </c>
      <c r="F5" s="131">
        <v>5.6613648024628018</v>
      </c>
      <c r="G5" s="131">
        <v>4.3672661206152323</v>
      </c>
    </row>
    <row r="6" spans="1:7" x14ac:dyDescent="0.3">
      <c r="A6" s="19" t="s">
        <v>285</v>
      </c>
      <c r="B6" s="131">
        <v>1.3200548470701996</v>
      </c>
      <c r="C6" s="131">
        <v>1.4259522517849152</v>
      </c>
      <c r="D6" s="131">
        <v>1.8103891241221903</v>
      </c>
      <c r="E6" s="131">
        <v>2.6031431597026486</v>
      </c>
      <c r="F6" s="131">
        <v>2.3612108773730123</v>
      </c>
      <c r="G6" s="131">
        <v>1.7644304901148082</v>
      </c>
    </row>
    <row r="7" spans="1:7" x14ac:dyDescent="0.3">
      <c r="A7" s="19" t="s">
        <v>268</v>
      </c>
      <c r="B7" s="131">
        <v>2.3967852642091163</v>
      </c>
      <c r="C7" s="131">
        <v>2.5359061983978335</v>
      </c>
      <c r="D7" s="131">
        <v>2.5074586438612072</v>
      </c>
      <c r="E7" s="131">
        <v>3.4403005126205817</v>
      </c>
      <c r="F7" s="131">
        <v>2.8101590559261163</v>
      </c>
      <c r="G7" s="131">
        <v>2.6676917658478758</v>
      </c>
    </row>
    <row r="8" spans="1:7" x14ac:dyDescent="0.3">
      <c r="A8" s="19" t="s">
        <v>286</v>
      </c>
      <c r="B8" s="131">
        <v>0.52825971514397363</v>
      </c>
      <c r="C8" s="131">
        <v>0.57259843268008548</v>
      </c>
      <c r="D8" s="131">
        <v>0.61461615368988765</v>
      </c>
      <c r="E8" s="131">
        <v>0.8587580146357654</v>
      </c>
      <c r="F8" s="131">
        <v>0.77937403796818883</v>
      </c>
      <c r="G8" s="131">
        <v>0.63610553940117598</v>
      </c>
    </row>
    <row r="9" spans="1:7" x14ac:dyDescent="0.3">
      <c r="A9" s="19" t="s">
        <v>39</v>
      </c>
      <c r="B9" s="131">
        <v>1.7349745183048131</v>
      </c>
      <c r="C9" s="131">
        <v>1.78946909908804</v>
      </c>
      <c r="D9" s="131">
        <v>1.7637850476596388</v>
      </c>
      <c r="E9" s="131">
        <v>2.0383648825925009</v>
      </c>
      <c r="F9" s="131">
        <v>2.056439199589533</v>
      </c>
      <c r="G9" s="131">
        <v>1.8335817337634168</v>
      </c>
    </row>
    <row r="10" spans="1:7" x14ac:dyDescent="0.3">
      <c r="A10" s="19" t="s">
        <v>270</v>
      </c>
      <c r="B10" s="131">
        <v>2.4237332466770756</v>
      </c>
      <c r="C10" s="131">
        <v>2.5291744049292566</v>
      </c>
      <c r="D10" s="131">
        <v>2.7492421858506835</v>
      </c>
      <c r="E10" s="131">
        <v>3.3233408320996367</v>
      </c>
      <c r="F10" s="131">
        <v>3.2083119548486403</v>
      </c>
      <c r="G10" s="131">
        <v>2.742426650287987</v>
      </c>
    </row>
    <row r="11" spans="1:7" x14ac:dyDescent="0.3">
      <c r="A11" s="19" t="s">
        <v>287</v>
      </c>
      <c r="B11" s="131">
        <v>0.74305098716800477</v>
      </c>
      <c r="C11" s="131">
        <v>0.76148463765131691</v>
      </c>
      <c r="D11" s="131">
        <v>0.71459583909245528</v>
      </c>
      <c r="E11" s="131">
        <v>0.84716741566522125</v>
      </c>
      <c r="F11" s="131">
        <v>0.87942534633145208</v>
      </c>
      <c r="G11" s="131">
        <v>0.77054242922735294</v>
      </c>
    </row>
    <row r="12" spans="1:7" x14ac:dyDescent="0.3">
      <c r="A12" s="19" t="s">
        <v>288</v>
      </c>
      <c r="B12" s="131">
        <v>0.50646355285371203</v>
      </c>
      <c r="C12" s="131">
        <v>0.52587186625114335</v>
      </c>
      <c r="D12" s="131">
        <v>0.38757065297489351</v>
      </c>
      <c r="E12" s="131">
        <v>0.4404427608806748</v>
      </c>
      <c r="F12" s="131">
        <v>0.4858902001026168</v>
      </c>
      <c r="G12" s="131">
        <v>0.47117338063679282</v>
      </c>
    </row>
    <row r="13" spans="1:7" x14ac:dyDescent="0.3">
      <c r="A13" s="19" t="s">
        <v>273</v>
      </c>
      <c r="B13" s="131">
        <v>0.57462609674325704</v>
      </c>
      <c r="C13" s="131">
        <v>0.52983174476207073</v>
      </c>
      <c r="D13" s="131">
        <v>0.589521650979283</v>
      </c>
      <c r="E13" s="131">
        <v>0.71176814587295656</v>
      </c>
      <c r="F13" s="131">
        <v>0.70395074397126733</v>
      </c>
      <c r="G13" s="131">
        <v>0.6034627163123919</v>
      </c>
    </row>
    <row r="14" spans="1:7" x14ac:dyDescent="0.3">
      <c r="A14" s="19" t="s">
        <v>289</v>
      </c>
      <c r="B14" s="131">
        <v>0.8540132679184268</v>
      </c>
      <c r="C14" s="131">
        <v>0.74920901426744235</v>
      </c>
      <c r="D14" s="131">
        <v>0.87472266591250381</v>
      </c>
      <c r="E14" s="131">
        <v>1.2238618822079039</v>
      </c>
      <c r="F14" s="131">
        <v>1.5079527963057979</v>
      </c>
      <c r="G14" s="131">
        <v>0.95780915115774645</v>
      </c>
    </row>
    <row r="16" spans="1:7" x14ac:dyDescent="0.3">
      <c r="A16" s="19" t="s">
        <v>300</v>
      </c>
    </row>
    <row r="17" spans="1:2" x14ac:dyDescent="0.3">
      <c r="A17" s="19" t="s">
        <v>301</v>
      </c>
    </row>
    <row r="19" spans="1:2" x14ac:dyDescent="0.3">
      <c r="A19" s="19" t="s">
        <v>302</v>
      </c>
    </row>
    <row r="22" spans="1:2" x14ac:dyDescent="0.3">
      <c r="B22" s="239" t="s">
        <v>138</v>
      </c>
    </row>
  </sheetData>
  <mergeCells count="1">
    <mergeCell ref="B2:F2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6"/>
  <sheetViews>
    <sheetView zoomScale="70" zoomScaleNormal="70" zoomScalePageLayoutView="75" workbookViewId="0">
      <selection activeCell="A2" sqref="A2"/>
    </sheetView>
  </sheetViews>
  <sheetFormatPr defaultColWidth="7.75" defaultRowHeight="13" x14ac:dyDescent="0.3"/>
  <cols>
    <col min="1" max="1" width="25.25" style="22" customWidth="1"/>
    <col min="2" max="3" width="8.5" style="22" bestFit="1" customWidth="1"/>
    <col min="4" max="4" width="12.75" style="22" customWidth="1"/>
    <col min="5" max="16384" width="7.75" style="22"/>
  </cols>
  <sheetData>
    <row r="1" spans="1:4" x14ac:dyDescent="0.3">
      <c r="A1" s="182" t="s">
        <v>33</v>
      </c>
      <c r="B1" s="183"/>
      <c r="C1" s="183"/>
      <c r="D1" s="183"/>
    </row>
    <row r="2" spans="1:4" x14ac:dyDescent="0.3">
      <c r="A2" s="184"/>
      <c r="B2" s="184"/>
      <c r="C2" s="184"/>
      <c r="D2" s="184"/>
    </row>
    <row r="3" spans="1:4" x14ac:dyDescent="0.3">
      <c r="A3" s="185"/>
      <c r="B3" s="185">
        <v>2019</v>
      </c>
      <c r="C3" s="185">
        <v>2020</v>
      </c>
      <c r="D3" s="186" t="s">
        <v>2</v>
      </c>
    </row>
    <row r="5" spans="1:4" x14ac:dyDescent="0.3">
      <c r="A5" s="1" t="s">
        <v>34</v>
      </c>
      <c r="B5" s="29">
        <v>101.46</v>
      </c>
      <c r="C5" s="29">
        <v>98.07</v>
      </c>
      <c r="D5" s="30">
        <f t="shared" ref="D5:D13" si="0">(C5-B5)/B5*100</f>
        <v>-3.3412182140745128</v>
      </c>
    </row>
    <row r="6" spans="1:4" x14ac:dyDescent="0.3">
      <c r="A6" s="1" t="s">
        <v>35</v>
      </c>
      <c r="B6" s="29">
        <v>92.31</v>
      </c>
      <c r="C6" s="29">
        <v>97.74</v>
      </c>
      <c r="D6" s="30">
        <f t="shared" si="0"/>
        <v>5.8823529411764621</v>
      </c>
    </row>
    <row r="7" spans="1:4" x14ac:dyDescent="0.3">
      <c r="A7" s="1" t="s">
        <v>36</v>
      </c>
      <c r="B7" s="29">
        <v>83.19</v>
      </c>
      <c r="C7" s="29">
        <v>54.58</v>
      </c>
      <c r="D7" s="30">
        <f t="shared" si="0"/>
        <v>-34.391152782786392</v>
      </c>
    </row>
    <row r="8" spans="1:4" x14ac:dyDescent="0.3">
      <c r="A8" s="1" t="s">
        <v>37</v>
      </c>
      <c r="B8" s="29">
        <v>108.03</v>
      </c>
      <c r="C8" s="29">
        <v>107.3</v>
      </c>
      <c r="D8" s="30">
        <f t="shared" si="0"/>
        <v>-0.67573822086457835</v>
      </c>
    </row>
    <row r="9" spans="1:4" x14ac:dyDescent="0.3">
      <c r="A9" s="1" t="s">
        <v>38</v>
      </c>
      <c r="B9" s="29">
        <v>132.06</v>
      </c>
      <c r="C9" s="29">
        <v>111.24</v>
      </c>
      <c r="D9" s="30">
        <f t="shared" si="0"/>
        <v>-15.765561108587011</v>
      </c>
    </row>
    <row r="10" spans="1:4" x14ac:dyDescent="0.3">
      <c r="A10" s="1" t="s">
        <v>39</v>
      </c>
      <c r="B10" s="29">
        <v>112.37</v>
      </c>
      <c r="C10" s="29">
        <v>120.84</v>
      </c>
      <c r="D10" s="30">
        <f t="shared" si="0"/>
        <v>7.5375990032926925</v>
      </c>
    </row>
    <row r="11" spans="1:4" x14ac:dyDescent="0.3">
      <c r="A11" s="1" t="s">
        <v>40</v>
      </c>
      <c r="B11" s="29">
        <v>119.8</v>
      </c>
      <c r="C11" s="29">
        <v>115.82</v>
      </c>
      <c r="D11" s="30">
        <f t="shared" si="0"/>
        <v>-3.3222036727879836</v>
      </c>
    </row>
    <row r="12" spans="1:4" x14ac:dyDescent="0.3">
      <c r="A12" s="1" t="s">
        <v>41</v>
      </c>
      <c r="B12" s="187" t="s">
        <v>42</v>
      </c>
      <c r="C12" s="29">
        <v>82.39</v>
      </c>
      <c r="D12" s="188" t="s">
        <v>42</v>
      </c>
    </row>
    <row r="13" spans="1:4" s="34" customFormat="1" x14ac:dyDescent="0.3">
      <c r="A13" s="18" t="s">
        <v>43</v>
      </c>
      <c r="B13" s="32">
        <v>105.78</v>
      </c>
      <c r="C13" s="32">
        <v>103.33</v>
      </c>
      <c r="D13" s="33">
        <f t="shared" si="0"/>
        <v>-2.3161278124409179</v>
      </c>
    </row>
    <row r="14" spans="1:4" x14ac:dyDescent="0.3">
      <c r="A14" s="189"/>
      <c r="B14" s="29"/>
      <c r="C14" s="29"/>
      <c r="D14" s="30"/>
    </row>
    <row r="15" spans="1:4" x14ac:dyDescent="0.3">
      <c r="A15" s="1" t="s">
        <v>44</v>
      </c>
      <c r="B15" s="29">
        <v>98.66</v>
      </c>
      <c r="C15" s="29">
        <v>94.54</v>
      </c>
      <c r="D15" s="30">
        <f t="shared" ref="D15:D21" si="1">(C15-B15)/B15*100</f>
        <v>-4.1759578349888411</v>
      </c>
    </row>
    <row r="16" spans="1:4" x14ac:dyDescent="0.3">
      <c r="A16" s="1" t="s">
        <v>45</v>
      </c>
      <c r="B16" s="29">
        <v>119.86</v>
      </c>
      <c r="C16" s="29">
        <v>116.46</v>
      </c>
      <c r="D16" s="30">
        <f t="shared" si="1"/>
        <v>-2.8366427498748585</v>
      </c>
    </row>
    <row r="17" spans="1:4" x14ac:dyDescent="0.3">
      <c r="A17" s="1" t="s">
        <v>46</v>
      </c>
      <c r="B17" s="29">
        <v>110.52</v>
      </c>
      <c r="C17" s="29">
        <v>111.59</v>
      </c>
      <c r="D17" s="30">
        <f t="shared" si="1"/>
        <v>0.96815056098444385</v>
      </c>
    </row>
    <row r="18" spans="1:4" x14ac:dyDescent="0.3">
      <c r="A18" s="1" t="s">
        <v>47</v>
      </c>
      <c r="B18" s="29">
        <v>116.24</v>
      </c>
      <c r="C18" s="29">
        <v>111</v>
      </c>
      <c r="D18" s="30">
        <f t="shared" si="1"/>
        <v>-4.5079146593255288</v>
      </c>
    </row>
    <row r="19" spans="1:4" x14ac:dyDescent="0.3">
      <c r="A19" s="1" t="s">
        <v>48</v>
      </c>
      <c r="B19" s="29">
        <v>110.82</v>
      </c>
      <c r="C19" s="29">
        <v>108.81</v>
      </c>
      <c r="D19" s="30">
        <f t="shared" si="1"/>
        <v>-1.813752030319429</v>
      </c>
    </row>
    <row r="20" spans="1:4" x14ac:dyDescent="0.3">
      <c r="A20" s="1" t="s">
        <v>49</v>
      </c>
      <c r="B20" s="29">
        <v>111.26</v>
      </c>
      <c r="C20" s="29">
        <v>109.71</v>
      </c>
      <c r="D20" s="30">
        <f t="shared" si="1"/>
        <v>-1.3931332015099869</v>
      </c>
    </row>
    <row r="21" spans="1:4" s="34" customFormat="1" x14ac:dyDescent="0.3">
      <c r="A21" s="18" t="s">
        <v>50</v>
      </c>
      <c r="B21" s="32">
        <v>110.47</v>
      </c>
      <c r="C21" s="32">
        <v>107.33</v>
      </c>
      <c r="D21" s="33">
        <f t="shared" si="1"/>
        <v>-2.8424006517606593</v>
      </c>
    </row>
    <row r="22" spans="1:4" x14ac:dyDescent="0.3">
      <c r="A22" s="18"/>
      <c r="B22" s="29"/>
      <c r="C22" s="29"/>
      <c r="D22" s="30"/>
    </row>
    <row r="23" spans="1:4" s="34" customFormat="1" x14ac:dyDescent="0.3">
      <c r="A23" s="190" t="s">
        <v>51</v>
      </c>
      <c r="B23" s="32">
        <v>107.9</v>
      </c>
      <c r="C23" s="32">
        <v>105.23</v>
      </c>
      <c r="D23" s="33">
        <f>(C23-B23)/B23*100</f>
        <v>-2.4745134383688616</v>
      </c>
    </row>
    <row r="24" spans="1:4" x14ac:dyDescent="0.3">
      <c r="A24" s="35"/>
      <c r="B24" s="35"/>
      <c r="C24" s="35"/>
      <c r="D24" s="35"/>
    </row>
    <row r="26" spans="1:4" x14ac:dyDescent="0.3">
      <c r="A26" s="1" t="s">
        <v>32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K15"/>
  <sheetViews>
    <sheetView zoomScale="70" zoomScaleNormal="70" workbookViewId="0">
      <selection activeCell="A2" sqref="A2"/>
    </sheetView>
  </sheetViews>
  <sheetFormatPr defaultColWidth="10" defaultRowHeight="13" x14ac:dyDescent="0.3"/>
  <cols>
    <col min="1" max="1" width="10" style="311" customWidth="1"/>
    <col min="2" max="6" width="10" style="311"/>
    <col min="7" max="16384" width="10" style="1"/>
  </cols>
  <sheetData>
    <row r="1" spans="1:11" x14ac:dyDescent="0.3">
      <c r="A1" s="316" t="s">
        <v>303</v>
      </c>
      <c r="B1" s="316"/>
      <c r="C1" s="316"/>
      <c r="D1" s="316"/>
      <c r="E1" s="316"/>
      <c r="F1" s="316"/>
      <c r="G1" s="316"/>
      <c r="H1" s="316"/>
      <c r="I1" s="316"/>
      <c r="J1" s="316"/>
      <c r="K1" s="316"/>
    </row>
    <row r="3" spans="1:11" x14ac:dyDescent="0.3">
      <c r="B3" s="312" t="s">
        <v>304</v>
      </c>
      <c r="C3" s="312" t="s">
        <v>305</v>
      </c>
      <c r="D3" s="312" t="s">
        <v>306</v>
      </c>
      <c r="E3" s="312" t="s">
        <v>307</v>
      </c>
      <c r="F3" s="312" t="s">
        <v>308</v>
      </c>
      <c r="H3" s="1" t="s">
        <v>309</v>
      </c>
    </row>
    <row r="4" spans="1:11" ht="91" x14ac:dyDescent="0.3">
      <c r="A4" s="313" t="s">
        <v>310</v>
      </c>
      <c r="B4" s="314">
        <v>89.2</v>
      </c>
      <c r="C4" s="314">
        <v>103</v>
      </c>
      <c r="D4" s="314">
        <v>110.5</v>
      </c>
      <c r="E4" s="314">
        <v>108.8</v>
      </c>
      <c r="F4" s="314">
        <v>122</v>
      </c>
    </row>
    <row r="5" spans="1:11" ht="39" x14ac:dyDescent="0.3">
      <c r="A5" s="313" t="s">
        <v>311</v>
      </c>
      <c r="B5" s="314">
        <v>76</v>
      </c>
      <c r="C5" s="314">
        <v>91</v>
      </c>
      <c r="D5" s="314">
        <v>93.5</v>
      </c>
      <c r="E5" s="314">
        <v>90.4</v>
      </c>
      <c r="F5" s="314">
        <v>101.3</v>
      </c>
    </row>
    <row r="6" spans="1:11" ht="52" x14ac:dyDescent="0.3">
      <c r="A6" s="313" t="s">
        <v>312</v>
      </c>
      <c r="B6" s="314">
        <v>32.6</v>
      </c>
      <c r="C6" s="314">
        <v>106.3</v>
      </c>
      <c r="D6" s="314">
        <v>47.6</v>
      </c>
      <c r="E6" s="314">
        <v>36</v>
      </c>
      <c r="F6" s="314">
        <v>64.900000000000006</v>
      </c>
    </row>
    <row r="7" spans="1:11" ht="65" x14ac:dyDescent="0.3">
      <c r="A7" s="313" t="s">
        <v>313</v>
      </c>
      <c r="B7" s="314">
        <v>90.3</v>
      </c>
      <c r="C7" s="314">
        <v>95.8</v>
      </c>
      <c r="D7" s="314">
        <v>109.3</v>
      </c>
      <c r="E7" s="314">
        <v>100.1</v>
      </c>
      <c r="F7" s="314">
        <v>101.7</v>
      </c>
    </row>
    <row r="8" spans="1:11" ht="52" x14ac:dyDescent="0.3">
      <c r="A8" s="313" t="s">
        <v>314</v>
      </c>
      <c r="B8" s="314">
        <v>75.900000000000006</v>
      </c>
      <c r="C8" s="314">
        <v>82.1</v>
      </c>
      <c r="D8" s="314">
        <v>103.7</v>
      </c>
      <c r="E8" s="314">
        <v>88.7</v>
      </c>
      <c r="F8" s="314">
        <v>91.4</v>
      </c>
    </row>
    <row r="9" spans="1:11" ht="130" x14ac:dyDescent="0.3">
      <c r="A9" s="313" t="s">
        <v>315</v>
      </c>
      <c r="B9" s="314">
        <v>7.5</v>
      </c>
      <c r="C9" s="314">
        <v>37</v>
      </c>
      <c r="D9" s="314">
        <v>11.7</v>
      </c>
      <c r="E9" s="314">
        <v>6.7</v>
      </c>
      <c r="F9" s="314">
        <v>21.5</v>
      </c>
    </row>
    <row r="11" spans="1:11" x14ac:dyDescent="0.3">
      <c r="A11" s="315" t="s">
        <v>302</v>
      </c>
    </row>
    <row r="15" spans="1:11" x14ac:dyDescent="0.3">
      <c r="H15" s="1" t="s">
        <v>316</v>
      </c>
    </row>
  </sheetData>
  <mergeCells count="1">
    <mergeCell ref="A1:K1"/>
  </mergeCells>
  <pageMargins left="0.7" right="0.7" top="0.75" bottom="0.75" header="0.3" footer="0.3"/>
  <headerFooter alignWithMargins="0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O275"/>
  <sheetViews>
    <sheetView showGridLines="0" topLeftCell="A2" zoomScale="70" zoomScaleNormal="70" workbookViewId="0">
      <selection activeCell="A2" sqref="A2"/>
    </sheetView>
  </sheetViews>
  <sheetFormatPr defaultColWidth="8.75" defaultRowHeight="13" x14ac:dyDescent="0.3"/>
  <cols>
    <col min="1" max="1" width="36.5" style="1" customWidth="1"/>
    <col min="2" max="2" width="18.75" style="1" customWidth="1"/>
    <col min="3" max="3" width="14.25" style="82" customWidth="1"/>
    <col min="4" max="4" width="11.25" style="83" customWidth="1"/>
    <col min="5" max="5" width="11.5" style="1" customWidth="1"/>
    <col min="6" max="6" width="14.25" style="1" customWidth="1"/>
    <col min="7" max="7" width="13.75" style="82" customWidth="1"/>
    <col min="8" max="8" width="12.75" style="83" bestFit="1" customWidth="1"/>
    <col min="9" max="9" width="11.25" style="82" bestFit="1" customWidth="1"/>
    <col min="10" max="10" width="12.75" style="83" bestFit="1" customWidth="1"/>
    <col min="11" max="11" width="11.25" style="82" bestFit="1" customWidth="1"/>
    <col min="12" max="12" width="13.75" style="83" bestFit="1" customWidth="1"/>
    <col min="13" max="14" width="13.75" style="1" bestFit="1" customWidth="1"/>
    <col min="15" max="16384" width="8.75" style="1"/>
  </cols>
  <sheetData>
    <row r="1" spans="1:14" ht="0.75" hidden="1" customHeight="1" x14ac:dyDescent="0.3">
      <c r="A1" s="205" t="e">
        <f ca="1">DotStatQuery(B1)</f>
        <v>#NAME?</v>
      </c>
      <c r="B1" s="205" t="s">
        <v>317</v>
      </c>
    </row>
    <row r="2" spans="1:14" ht="18" customHeight="1" x14ac:dyDescent="0.3">
      <c r="A2" s="18" t="s">
        <v>318</v>
      </c>
      <c r="C2" s="1"/>
      <c r="D2" s="1"/>
      <c r="G2" s="1"/>
      <c r="H2" s="1"/>
      <c r="I2" s="1"/>
      <c r="J2" s="1"/>
      <c r="K2" s="1"/>
      <c r="L2" s="1"/>
    </row>
    <row r="3" spans="1:14" ht="300" customHeight="1" x14ac:dyDescent="0.3">
      <c r="C3" s="1"/>
      <c r="D3" s="1"/>
      <c r="G3" s="1"/>
      <c r="H3" s="1" t="s">
        <v>460</v>
      </c>
      <c r="I3" s="1"/>
      <c r="J3" s="1"/>
      <c r="K3" s="1"/>
      <c r="L3" s="1"/>
    </row>
    <row r="4" spans="1:14" ht="21" customHeight="1" x14ac:dyDescent="0.3">
      <c r="C4" s="1"/>
      <c r="D4" s="1"/>
      <c r="G4" s="1"/>
      <c r="H4" s="1"/>
      <c r="I4" s="1"/>
      <c r="J4" s="1"/>
      <c r="K4" s="1"/>
      <c r="L4" s="1"/>
    </row>
    <row r="5" spans="1:14" ht="11.25" customHeight="1" x14ac:dyDescent="0.3">
      <c r="G5" s="1"/>
      <c r="H5" s="1"/>
      <c r="I5" s="1"/>
      <c r="J5" s="1"/>
      <c r="K5" s="1"/>
    </row>
    <row r="6" spans="1:14" ht="11.25" customHeight="1" x14ac:dyDescent="0.3">
      <c r="G6" s="1"/>
      <c r="H6" s="1"/>
      <c r="I6" s="1"/>
      <c r="J6" s="1"/>
      <c r="K6" s="1"/>
    </row>
    <row r="7" spans="1:14" x14ac:dyDescent="0.3">
      <c r="A7" s="1" t="s">
        <v>138</v>
      </c>
      <c r="C7" s="1"/>
      <c r="D7" s="1"/>
      <c r="G7" s="1"/>
      <c r="H7" s="1"/>
      <c r="I7" s="1"/>
      <c r="J7" s="1"/>
      <c r="K7" s="1"/>
      <c r="L7" s="1"/>
    </row>
    <row r="8" spans="1:14" ht="90" customHeight="1" x14ac:dyDescent="0.3">
      <c r="C8" s="1"/>
      <c r="D8" s="1"/>
      <c r="G8" s="1"/>
      <c r="H8" s="1"/>
      <c r="I8" s="1"/>
      <c r="J8" s="1"/>
      <c r="K8" s="1"/>
      <c r="L8" s="1"/>
    </row>
    <row r="9" spans="1:14" x14ac:dyDescent="0.3">
      <c r="A9" s="205"/>
      <c r="C9" s="1"/>
      <c r="D9" s="1"/>
      <c r="G9" s="1"/>
      <c r="H9" s="1"/>
      <c r="I9" s="1"/>
      <c r="J9" s="1"/>
      <c r="K9" s="1"/>
      <c r="L9" s="1"/>
    </row>
    <row r="10" spans="1:14" x14ac:dyDescent="0.3">
      <c r="A10" s="206" t="s">
        <v>319</v>
      </c>
      <c r="C10" s="1"/>
      <c r="D10" s="1"/>
      <c r="G10" s="1"/>
      <c r="H10" s="1"/>
      <c r="I10" s="1"/>
      <c r="J10" s="1"/>
      <c r="K10" s="1"/>
      <c r="L10" s="1"/>
    </row>
    <row r="11" spans="1:14" x14ac:dyDescent="0.3">
      <c r="A11" s="207" t="s">
        <v>320</v>
      </c>
      <c r="B11" s="208"/>
      <c r="C11" s="209"/>
      <c r="D11" s="209"/>
      <c r="E11" s="209"/>
      <c r="F11" s="209"/>
      <c r="G11" s="209"/>
      <c r="H11" s="209"/>
      <c r="I11" s="209"/>
      <c r="J11" s="209"/>
      <c r="K11" s="209"/>
      <c r="L11" s="209"/>
    </row>
    <row r="12" spans="1:14" x14ac:dyDescent="0.3">
      <c r="A12" s="210" t="s">
        <v>321</v>
      </c>
      <c r="B12" s="211"/>
      <c r="C12" s="212">
        <v>2015</v>
      </c>
      <c r="D12" s="213"/>
      <c r="E12" s="213">
        <v>2016</v>
      </c>
      <c r="F12" s="213"/>
      <c r="G12" s="214">
        <v>2017</v>
      </c>
      <c r="H12" s="214"/>
      <c r="I12" s="213">
        <v>2018</v>
      </c>
      <c r="J12" s="213"/>
      <c r="K12" s="213">
        <v>2019</v>
      </c>
      <c r="L12" s="213"/>
      <c r="M12" s="1">
        <v>2020</v>
      </c>
    </row>
    <row r="13" spans="1:14" ht="50.65" customHeight="1" x14ac:dyDescent="0.3">
      <c r="A13" s="210" t="s">
        <v>322</v>
      </c>
      <c r="B13" s="211"/>
      <c r="C13" s="215" t="s">
        <v>323</v>
      </c>
      <c r="D13" s="215" t="s">
        <v>324</v>
      </c>
      <c r="E13" s="215" t="s">
        <v>323</v>
      </c>
      <c r="F13" s="215" t="s">
        <v>324</v>
      </c>
      <c r="G13" s="215" t="s">
        <v>323</v>
      </c>
      <c r="H13" s="215" t="s">
        <v>324</v>
      </c>
      <c r="I13" s="215" t="s">
        <v>323</v>
      </c>
      <c r="J13" s="215" t="s">
        <v>324</v>
      </c>
      <c r="K13" s="215" t="s">
        <v>323</v>
      </c>
      <c r="L13" s="215" t="s">
        <v>324</v>
      </c>
      <c r="M13" s="1" t="s">
        <v>325</v>
      </c>
      <c r="N13" s="1" t="s">
        <v>326</v>
      </c>
    </row>
    <row r="14" spans="1:14" ht="50.65" customHeight="1" x14ac:dyDescent="0.3">
      <c r="A14" s="216"/>
      <c r="B14" s="217"/>
      <c r="C14" s="218"/>
      <c r="D14" s="218"/>
      <c r="E14" s="218"/>
      <c r="F14" s="218"/>
      <c r="G14" s="218"/>
      <c r="H14" s="218"/>
      <c r="I14" s="218"/>
      <c r="J14" s="218"/>
      <c r="K14" s="218"/>
      <c r="L14" s="218"/>
    </row>
    <row r="15" spans="1:14" ht="13.9" customHeight="1" x14ac:dyDescent="0.3">
      <c r="A15" s="219" t="s">
        <v>327</v>
      </c>
      <c r="B15" s="220" t="s">
        <v>328</v>
      </c>
      <c r="C15" s="221">
        <v>3147948900</v>
      </c>
      <c r="D15" s="84"/>
      <c r="E15" s="221">
        <v>3160352300</v>
      </c>
      <c r="F15" s="85">
        <v>1485444800</v>
      </c>
      <c r="G15" s="221">
        <v>3281028700</v>
      </c>
      <c r="H15" s="221">
        <v>1514954800</v>
      </c>
      <c r="I15" s="221">
        <v>3365583800</v>
      </c>
      <c r="J15" s="85">
        <v>1546984200</v>
      </c>
      <c r="K15" s="221">
        <v>3398852000</v>
      </c>
      <c r="L15" s="85">
        <v>1567414900</v>
      </c>
      <c r="M15" s="221">
        <v>3067318800</v>
      </c>
      <c r="N15" s="86">
        <v>1459612200</v>
      </c>
    </row>
    <row r="16" spans="1:14" x14ac:dyDescent="0.3">
      <c r="A16" s="219" t="s">
        <v>73</v>
      </c>
      <c r="B16" s="222"/>
      <c r="C16" s="221">
        <v>59424485.293426499</v>
      </c>
      <c r="D16" s="223"/>
      <c r="E16" s="221">
        <v>57489374.758930601</v>
      </c>
      <c r="F16" s="221">
        <v>37168400</v>
      </c>
      <c r="G16" s="221">
        <v>59767355.585787296</v>
      </c>
      <c r="H16" s="221">
        <v>37873200</v>
      </c>
      <c r="I16" s="221">
        <v>61089147.200423501</v>
      </c>
      <c r="J16" s="221">
        <v>38780800</v>
      </c>
      <c r="K16" s="221">
        <v>61152177.875645302</v>
      </c>
      <c r="L16" s="221">
        <v>38549200</v>
      </c>
      <c r="M16" s="221">
        <v>59636856.623561502</v>
      </c>
      <c r="N16" s="86">
        <v>36300200</v>
      </c>
    </row>
    <row r="17" spans="1:15" x14ac:dyDescent="0.3">
      <c r="A17" s="224"/>
      <c r="B17" s="225"/>
      <c r="C17" s="226"/>
      <c r="D17" s="227"/>
      <c r="E17" s="226"/>
      <c r="F17" s="226"/>
      <c r="G17" s="226"/>
      <c r="H17" s="226"/>
      <c r="I17" s="226"/>
      <c r="J17" s="226"/>
      <c r="K17" s="226"/>
      <c r="L17" s="226"/>
      <c r="M17" s="228"/>
      <c r="N17" s="86"/>
    </row>
    <row r="18" spans="1:15" x14ac:dyDescent="0.3">
      <c r="A18" s="229" t="s">
        <v>329</v>
      </c>
      <c r="B18" s="230" t="s">
        <v>330</v>
      </c>
      <c r="C18" s="231">
        <v>2978462290</v>
      </c>
      <c r="D18" s="231">
        <v>715914061</v>
      </c>
      <c r="E18" s="231">
        <v>2950803271</v>
      </c>
      <c r="F18" s="231">
        <v>750443533</v>
      </c>
      <c r="G18" s="231">
        <v>3044439882</v>
      </c>
      <c r="H18" s="231">
        <v>779373197</v>
      </c>
      <c r="I18" s="231">
        <v>3136920827</v>
      </c>
      <c r="J18" s="231">
        <v>806149623</v>
      </c>
      <c r="K18" s="231">
        <v>3163458784</v>
      </c>
      <c r="L18" s="231">
        <v>825577023</v>
      </c>
    </row>
    <row r="19" spans="1:15" x14ac:dyDescent="0.3">
      <c r="A19" s="204" t="s">
        <v>331</v>
      </c>
      <c r="B19" s="225" t="s">
        <v>330</v>
      </c>
      <c r="C19" s="231">
        <v>113226750</v>
      </c>
      <c r="D19" s="231">
        <v>20449824</v>
      </c>
      <c r="E19" s="231">
        <v>113661187</v>
      </c>
      <c r="F19" s="231">
        <v>21405811</v>
      </c>
      <c r="G19" s="231">
        <v>117954883</v>
      </c>
      <c r="H19" s="231">
        <v>22028154</v>
      </c>
      <c r="I19" s="231">
        <v>119783271</v>
      </c>
      <c r="J19" s="231">
        <v>22896359</v>
      </c>
      <c r="K19" s="231">
        <v>122543549</v>
      </c>
      <c r="L19" s="231">
        <v>23380651</v>
      </c>
    </row>
    <row r="20" spans="1:15" x14ac:dyDescent="0.3">
      <c r="A20" s="204" t="s">
        <v>332</v>
      </c>
      <c r="B20" s="225" t="s">
        <v>330</v>
      </c>
      <c r="C20" s="231">
        <v>18424377</v>
      </c>
      <c r="D20" s="231">
        <v>3771754</v>
      </c>
      <c r="E20" s="231">
        <v>19721156</v>
      </c>
      <c r="F20" s="231">
        <v>4135461</v>
      </c>
      <c r="G20" s="231">
        <v>20870886</v>
      </c>
      <c r="H20" s="231">
        <v>4248850</v>
      </c>
      <c r="I20" s="231">
        <v>21796960</v>
      </c>
      <c r="J20" s="231">
        <v>4336611</v>
      </c>
      <c r="K20" s="231">
        <v>22103753</v>
      </c>
      <c r="L20" s="231">
        <v>4619770</v>
      </c>
    </row>
    <row r="21" spans="1:15" x14ac:dyDescent="0.3">
      <c r="A21" s="204" t="s">
        <v>333</v>
      </c>
      <c r="B21" s="225" t="s">
        <v>330</v>
      </c>
      <c r="C21" s="231">
        <v>118364</v>
      </c>
      <c r="D21" s="231">
        <v>51500</v>
      </c>
      <c r="E21" s="231">
        <v>453476</v>
      </c>
      <c r="F21" s="231">
        <v>135347</v>
      </c>
      <c r="G21" s="231">
        <v>938103</v>
      </c>
      <c r="H21" s="231">
        <v>274478</v>
      </c>
      <c r="I21" s="231">
        <v>990280</v>
      </c>
      <c r="J21" s="231">
        <v>334794</v>
      </c>
      <c r="K21" s="231">
        <v>1797942</v>
      </c>
      <c r="L21" s="231">
        <v>621606</v>
      </c>
      <c r="M21" s="9"/>
    </row>
    <row r="22" spans="1:15" x14ac:dyDescent="0.3">
      <c r="A22" s="232" t="s">
        <v>334</v>
      </c>
      <c r="B22" s="225"/>
      <c r="C22" s="221">
        <f>C19+C20+C21</f>
        <v>131769491</v>
      </c>
      <c r="D22" s="221">
        <f t="shared" ref="D22:L22" si="0">D19+D20+D21</f>
        <v>24273078</v>
      </c>
      <c r="E22" s="221">
        <f t="shared" si="0"/>
        <v>133835819</v>
      </c>
      <c r="F22" s="221">
        <f t="shared" si="0"/>
        <v>25676619</v>
      </c>
      <c r="G22" s="221">
        <f t="shared" si="0"/>
        <v>139763872</v>
      </c>
      <c r="H22" s="221">
        <f t="shared" si="0"/>
        <v>26551482</v>
      </c>
      <c r="I22" s="221">
        <f t="shared" si="0"/>
        <v>142570511</v>
      </c>
      <c r="J22" s="221">
        <f t="shared" si="0"/>
        <v>27567764</v>
      </c>
      <c r="K22" s="221">
        <f t="shared" si="0"/>
        <v>146445244</v>
      </c>
      <c r="L22" s="221">
        <f t="shared" si="0"/>
        <v>28622027</v>
      </c>
      <c r="M22" s="86">
        <f>C22*107/100</f>
        <v>140993355.37</v>
      </c>
      <c r="N22" s="86">
        <v>31087700</v>
      </c>
    </row>
    <row r="23" spans="1:15" ht="39" x14ac:dyDescent="0.3">
      <c r="A23" s="204" t="s">
        <v>335</v>
      </c>
      <c r="B23" s="225" t="s">
        <v>330</v>
      </c>
      <c r="C23" s="231">
        <v>587935</v>
      </c>
      <c r="D23" s="231">
        <v>327579</v>
      </c>
      <c r="E23" s="231">
        <v>508439</v>
      </c>
      <c r="F23" s="231">
        <v>252710</v>
      </c>
      <c r="G23" s="231">
        <v>477546</v>
      </c>
      <c r="H23" s="231">
        <v>235437</v>
      </c>
      <c r="I23" s="231">
        <v>455715</v>
      </c>
      <c r="J23" s="231">
        <v>247350</v>
      </c>
      <c r="K23" s="231">
        <v>429518</v>
      </c>
      <c r="L23" s="231">
        <v>236816</v>
      </c>
      <c r="O23" s="1">
        <v>3067318.8</v>
      </c>
    </row>
    <row r="24" spans="1:15" ht="26" x14ac:dyDescent="0.3">
      <c r="A24" s="204" t="s">
        <v>336</v>
      </c>
      <c r="B24" s="225" t="s">
        <v>330</v>
      </c>
      <c r="C24" s="231">
        <v>3057191</v>
      </c>
      <c r="D24" s="231">
        <v>1636271</v>
      </c>
      <c r="E24" s="231">
        <v>3184287</v>
      </c>
      <c r="F24" s="231">
        <v>1684661</v>
      </c>
      <c r="G24" s="231">
        <v>3379163</v>
      </c>
      <c r="H24" s="231">
        <v>1546645</v>
      </c>
      <c r="I24" s="231">
        <v>3582066</v>
      </c>
      <c r="J24" s="231">
        <v>1789054</v>
      </c>
      <c r="K24" s="231">
        <v>2954397</v>
      </c>
      <c r="L24" s="231">
        <v>1481069</v>
      </c>
    </row>
    <row r="25" spans="1:15" s="18" customFormat="1" x14ac:dyDescent="0.3">
      <c r="A25" s="232" t="s">
        <v>337</v>
      </c>
      <c r="B25" s="225"/>
      <c r="C25" s="221">
        <f>C23+C24</f>
        <v>3645126</v>
      </c>
      <c r="D25" s="221">
        <f t="shared" ref="D25:L25" si="1">D23+D24</f>
        <v>1963850</v>
      </c>
      <c r="E25" s="221">
        <f t="shared" si="1"/>
        <v>3692726</v>
      </c>
      <c r="F25" s="221">
        <f t="shared" si="1"/>
        <v>1937371</v>
      </c>
      <c r="G25" s="221">
        <f t="shared" si="1"/>
        <v>3856709</v>
      </c>
      <c r="H25" s="221">
        <f t="shared" si="1"/>
        <v>1782082</v>
      </c>
      <c r="I25" s="221">
        <f t="shared" si="1"/>
        <v>4037781</v>
      </c>
      <c r="J25" s="221">
        <f t="shared" si="1"/>
        <v>2036404</v>
      </c>
      <c r="K25" s="221">
        <f t="shared" si="1"/>
        <v>3383915</v>
      </c>
      <c r="L25" s="221">
        <f t="shared" si="1"/>
        <v>1717885</v>
      </c>
      <c r="M25" s="86">
        <f>(C25+E25+G25+I25+K25)/5</f>
        <v>3723251.4</v>
      </c>
      <c r="N25" s="221">
        <f>(D25+F25+H25+J25+L25)/5</f>
        <v>1887518.4</v>
      </c>
    </row>
    <row r="26" spans="1:15" ht="26" x14ac:dyDescent="0.3">
      <c r="A26" s="204" t="s">
        <v>338</v>
      </c>
      <c r="B26" s="225" t="s">
        <v>330</v>
      </c>
      <c r="C26" s="231">
        <v>20600732</v>
      </c>
      <c r="D26" s="231">
        <v>1426239</v>
      </c>
      <c r="E26" s="231">
        <v>20532145</v>
      </c>
      <c r="F26" s="231">
        <v>1468090</v>
      </c>
      <c r="G26" s="231">
        <v>19416633</v>
      </c>
      <c r="H26" s="231">
        <v>1430872</v>
      </c>
      <c r="I26" s="231">
        <v>19330752</v>
      </c>
      <c r="J26" s="231">
        <v>1446580</v>
      </c>
      <c r="K26" s="221">
        <v>18088826</v>
      </c>
      <c r="L26" s="231">
        <v>1406791</v>
      </c>
      <c r="M26" s="221">
        <f>C26*97.5/100</f>
        <v>20085713.699999999</v>
      </c>
    </row>
    <row r="27" spans="1:15" ht="26" x14ac:dyDescent="0.3">
      <c r="A27" s="204" t="s">
        <v>339</v>
      </c>
      <c r="B27" s="225" t="s">
        <v>330</v>
      </c>
      <c r="C27" s="221">
        <v>107719758</v>
      </c>
      <c r="D27" s="221">
        <v>9278377</v>
      </c>
      <c r="E27" s="221">
        <v>112804621</v>
      </c>
      <c r="F27" s="221">
        <v>9734821</v>
      </c>
      <c r="G27" s="221">
        <v>108558506</v>
      </c>
      <c r="H27" s="221">
        <v>9582141</v>
      </c>
      <c r="I27" s="221">
        <v>107798472</v>
      </c>
      <c r="J27" s="221">
        <v>9596297</v>
      </c>
      <c r="K27" s="221">
        <v>109898365</v>
      </c>
      <c r="L27" s="221">
        <v>10338293</v>
      </c>
      <c r="M27" s="221">
        <f>C27*106/100</f>
        <v>114182943.48</v>
      </c>
    </row>
    <row r="28" spans="1:15" x14ac:dyDescent="0.3">
      <c r="A28" s="232" t="s">
        <v>340</v>
      </c>
      <c r="B28" s="225"/>
      <c r="C28" s="221">
        <f>C26+C27</f>
        <v>128320490</v>
      </c>
      <c r="D28" s="221">
        <f t="shared" ref="D28:M28" si="2">D26+D27</f>
        <v>10704616</v>
      </c>
      <c r="E28" s="221">
        <f t="shared" si="2"/>
        <v>133336766</v>
      </c>
      <c r="F28" s="221">
        <f t="shared" si="2"/>
        <v>11202911</v>
      </c>
      <c r="G28" s="221">
        <f t="shared" si="2"/>
        <v>127975139</v>
      </c>
      <c r="H28" s="221">
        <f t="shared" si="2"/>
        <v>11013013</v>
      </c>
      <c r="I28" s="221">
        <f t="shared" si="2"/>
        <v>127129224</v>
      </c>
      <c r="J28" s="221">
        <f t="shared" si="2"/>
        <v>11042877</v>
      </c>
      <c r="K28" s="221">
        <f t="shared" si="2"/>
        <v>127987191</v>
      </c>
      <c r="L28" s="221">
        <f t="shared" si="2"/>
        <v>11745084</v>
      </c>
      <c r="M28" s="221">
        <f t="shared" si="2"/>
        <v>134268657.18000001</v>
      </c>
    </row>
    <row r="29" spans="1:15" ht="39" x14ac:dyDescent="0.3">
      <c r="A29" s="204" t="s">
        <v>341</v>
      </c>
      <c r="B29" s="225" t="s">
        <v>330</v>
      </c>
      <c r="C29" s="231">
        <v>104328017</v>
      </c>
      <c r="D29" s="231">
        <v>15366792</v>
      </c>
      <c r="E29" s="231">
        <v>104816486</v>
      </c>
      <c r="F29" s="231">
        <v>15761675</v>
      </c>
      <c r="G29" s="231">
        <v>104786775</v>
      </c>
      <c r="H29" s="231">
        <v>16729464</v>
      </c>
      <c r="I29" s="231">
        <v>104425450</v>
      </c>
      <c r="J29" s="231">
        <v>16469701</v>
      </c>
      <c r="K29" s="231">
        <v>107934376</v>
      </c>
      <c r="L29" s="231">
        <v>17148355</v>
      </c>
    </row>
    <row r="30" spans="1:15" ht="39" x14ac:dyDescent="0.3">
      <c r="A30" s="204" t="s">
        <v>342</v>
      </c>
      <c r="B30" s="225" t="s">
        <v>330</v>
      </c>
      <c r="C30" s="231">
        <v>18554978</v>
      </c>
      <c r="D30" s="231">
        <v>4238673</v>
      </c>
      <c r="E30" s="231">
        <v>19002817</v>
      </c>
      <c r="F30" s="231">
        <v>4480015</v>
      </c>
      <c r="G30" s="231">
        <v>21133881</v>
      </c>
      <c r="H30" s="231">
        <v>4713600</v>
      </c>
      <c r="I30" s="231">
        <v>21037855</v>
      </c>
      <c r="J30" s="231">
        <v>4794462</v>
      </c>
      <c r="K30" s="231">
        <v>21659049</v>
      </c>
      <c r="L30" s="231">
        <v>4974438</v>
      </c>
    </row>
    <row r="31" spans="1:15" ht="39" x14ac:dyDescent="0.3">
      <c r="A31" s="204" t="s">
        <v>343</v>
      </c>
      <c r="C31" s="231">
        <v>2429360</v>
      </c>
      <c r="D31" s="1"/>
      <c r="G31" s="231">
        <v>2739532</v>
      </c>
      <c r="H31" s="231">
        <v>572436</v>
      </c>
      <c r="I31" s="231">
        <v>2710244</v>
      </c>
      <c r="J31" s="231">
        <v>586241</v>
      </c>
      <c r="K31" s="231">
        <v>2836940</v>
      </c>
      <c r="L31" s="231">
        <v>620259</v>
      </c>
    </row>
    <row r="32" spans="1:15" ht="26" x14ac:dyDescent="0.3">
      <c r="A32" s="204" t="s">
        <v>344</v>
      </c>
      <c r="C32" s="231">
        <v>2803323</v>
      </c>
      <c r="D32" s="1"/>
      <c r="G32" s="231">
        <v>2717415</v>
      </c>
      <c r="H32" s="231">
        <v>509908</v>
      </c>
      <c r="I32" s="231">
        <v>2657950</v>
      </c>
      <c r="J32" s="231">
        <v>504092</v>
      </c>
      <c r="K32" s="231">
        <v>2695960</v>
      </c>
      <c r="L32" s="231">
        <v>515880</v>
      </c>
    </row>
    <row r="33" spans="1:13" x14ac:dyDescent="0.3">
      <c r="A33" s="232" t="s">
        <v>345</v>
      </c>
      <c r="B33" s="225"/>
      <c r="C33" s="221">
        <f>SUM(C29:C32)</f>
        <v>128115678</v>
      </c>
      <c r="D33" s="221">
        <f t="shared" ref="D33:L33" si="3">SUM(D29:D32)</f>
        <v>19605465</v>
      </c>
      <c r="E33" s="221">
        <f t="shared" si="3"/>
        <v>123819303</v>
      </c>
      <c r="F33" s="221">
        <f t="shared" si="3"/>
        <v>20241690</v>
      </c>
      <c r="G33" s="221">
        <f t="shared" si="3"/>
        <v>131377603</v>
      </c>
      <c r="H33" s="221">
        <f t="shared" si="3"/>
        <v>22525408</v>
      </c>
      <c r="I33" s="221">
        <f t="shared" si="3"/>
        <v>130831499</v>
      </c>
      <c r="J33" s="221">
        <f t="shared" si="3"/>
        <v>22354496</v>
      </c>
      <c r="K33" s="221">
        <f t="shared" si="3"/>
        <v>135126325</v>
      </c>
      <c r="L33" s="221">
        <f t="shared" si="3"/>
        <v>23258932</v>
      </c>
      <c r="M33" s="221">
        <f>C33*107/100</f>
        <v>137083775.46000001</v>
      </c>
    </row>
    <row r="34" spans="1:13" x14ac:dyDescent="0.3">
      <c r="A34" s="232" t="s">
        <v>346</v>
      </c>
      <c r="B34" s="225" t="s">
        <v>330</v>
      </c>
      <c r="C34" s="221">
        <v>53629688</v>
      </c>
      <c r="D34" s="221">
        <v>19163931</v>
      </c>
      <c r="E34" s="221">
        <v>55950499</v>
      </c>
      <c r="F34" s="221">
        <v>20326596</v>
      </c>
      <c r="G34" s="221">
        <v>59477979</v>
      </c>
      <c r="H34" s="221">
        <v>21829399</v>
      </c>
      <c r="I34" s="221">
        <v>61317207</v>
      </c>
      <c r="J34" s="221">
        <v>22711916</v>
      </c>
      <c r="K34" s="221">
        <v>63819616</v>
      </c>
      <c r="L34" s="221">
        <v>23237615</v>
      </c>
      <c r="M34" s="221">
        <f>C34*68.15/100</f>
        <v>36548632.372000001</v>
      </c>
    </row>
    <row r="35" spans="1:13" x14ac:dyDescent="0.3">
      <c r="A35" s="233"/>
      <c r="B35" s="234"/>
      <c r="C35" s="231"/>
      <c r="D35" s="231"/>
      <c r="E35" s="231"/>
      <c r="F35" s="231"/>
      <c r="G35" s="231"/>
      <c r="H35" s="231"/>
      <c r="I35" s="231"/>
      <c r="J35" s="231"/>
      <c r="K35" s="231"/>
      <c r="L35" s="231"/>
    </row>
    <row r="36" spans="1:13" x14ac:dyDescent="0.3">
      <c r="A36" s="235" t="s">
        <v>347</v>
      </c>
      <c r="C36" s="231"/>
      <c r="D36" s="231"/>
      <c r="E36" s="231"/>
      <c r="F36" s="231"/>
      <c r="G36" s="231"/>
      <c r="H36" s="231"/>
      <c r="I36" s="231"/>
      <c r="J36" s="231"/>
      <c r="K36" s="231"/>
      <c r="L36" s="231"/>
    </row>
    <row r="37" spans="1:13" x14ac:dyDescent="0.3">
      <c r="A37" s="12" t="s">
        <v>348</v>
      </c>
      <c r="C37" s="1"/>
      <c r="D37" s="1"/>
      <c r="G37" s="1"/>
      <c r="H37" s="1"/>
      <c r="I37" s="1"/>
      <c r="J37" s="1"/>
      <c r="K37" s="1"/>
      <c r="L37" s="1"/>
    </row>
    <row r="38" spans="1:13" x14ac:dyDescent="0.3">
      <c r="A38" s="6" t="s">
        <v>349</v>
      </c>
      <c r="B38" s="12" t="s">
        <v>350</v>
      </c>
      <c r="C38" s="1"/>
      <c r="D38" s="1"/>
      <c r="G38" s="1"/>
      <c r="H38" s="1"/>
      <c r="I38" s="1"/>
      <c r="J38" s="1"/>
      <c r="K38" s="1"/>
      <c r="L38" s="1"/>
    </row>
    <row r="39" spans="1:13" x14ac:dyDescent="0.3">
      <c r="C39" s="1">
        <v>2015</v>
      </c>
      <c r="D39" s="1">
        <v>2016</v>
      </c>
      <c r="E39" s="1">
        <v>2017</v>
      </c>
      <c r="F39" s="1">
        <v>2018</v>
      </c>
      <c r="G39" s="1">
        <v>2019</v>
      </c>
      <c r="H39" s="1">
        <v>2020</v>
      </c>
      <c r="I39" s="1"/>
      <c r="J39" s="1"/>
      <c r="K39" s="1"/>
      <c r="L39" s="1"/>
    </row>
    <row r="40" spans="1:13" x14ac:dyDescent="0.3">
      <c r="A40" s="18" t="s">
        <v>351</v>
      </c>
      <c r="B40" s="18"/>
      <c r="C40" s="86">
        <f>C16+C22+C25+C28+C33+C34</f>
        <v>504904958.29342651</v>
      </c>
      <c r="D40" s="86">
        <f>E16+E22+E25+E28+E33+E34</f>
        <v>508124487.75893056</v>
      </c>
      <c r="E40" s="86">
        <f>G16+G22+G25+G28+G33+G34</f>
        <v>522218657.5857873</v>
      </c>
      <c r="F40" s="86">
        <f>I16+I22+I25+I28+I33+I34</f>
        <v>526975369.20042348</v>
      </c>
      <c r="G40" s="86">
        <f>K16+K22+K25+K28+K33+K34</f>
        <v>537914468.87564528</v>
      </c>
      <c r="H40" s="86">
        <f>M16+M22+M25+M28+M33+M34</f>
        <v>512254528.40556157</v>
      </c>
      <c r="I40" s="9"/>
      <c r="J40" s="1"/>
      <c r="K40" s="9"/>
      <c r="L40" s="1"/>
    </row>
    <row r="41" spans="1:13" x14ac:dyDescent="0.3">
      <c r="A41" s="18" t="s">
        <v>352</v>
      </c>
      <c r="C41" s="1"/>
      <c r="D41" s="1"/>
      <c r="E41" s="86">
        <f>H16+H22+H25+H28+H33+H34</f>
        <v>121574584</v>
      </c>
      <c r="F41" s="86">
        <f>J16+J22+J25+J28+J33+J34</f>
        <v>124494257</v>
      </c>
      <c r="G41" s="86">
        <f>L16+L22+L25+L28+L33+L34</f>
        <v>127130743</v>
      </c>
      <c r="H41" s="86"/>
      <c r="I41" s="1"/>
      <c r="J41" s="86"/>
      <c r="K41" s="1"/>
      <c r="L41" s="86">
        <f t="shared" ref="L41" si="4">O16+O22+O25+O28+O33+O34</f>
        <v>0</v>
      </c>
    </row>
    <row r="42" spans="1:13" x14ac:dyDescent="0.3">
      <c r="A42" s="18" t="s">
        <v>353</v>
      </c>
      <c r="C42" s="1"/>
      <c r="D42" s="1"/>
      <c r="E42" s="86">
        <f>E40/G15*100</f>
        <v>15.916308735299612</v>
      </c>
      <c r="F42" s="86">
        <f>F40/I15*100</f>
        <v>15.657769959566108</v>
      </c>
      <c r="G42" s="86">
        <f>G40/K15*100</f>
        <v>15.826357513526487</v>
      </c>
      <c r="H42" s="86">
        <f>H40/M15*100</f>
        <v>16.700400636724215</v>
      </c>
      <c r="I42" s="1"/>
      <c r="J42" s="86"/>
      <c r="K42" s="1"/>
      <c r="L42" s="86"/>
    </row>
    <row r="43" spans="1:13" s="18" customFormat="1" x14ac:dyDescent="0.3">
      <c r="A43" s="18" t="s">
        <v>354</v>
      </c>
      <c r="E43" s="87">
        <f>E41/H15*100</f>
        <v>8.024964441183327</v>
      </c>
      <c r="F43" s="87">
        <f>F41/J15*100</f>
        <v>8.0475454759007885</v>
      </c>
      <c r="G43" s="87">
        <f>G41/L15*100</f>
        <v>8.1108545669688343</v>
      </c>
    </row>
    <row r="44" spans="1:13" s="18" customFormat="1" x14ac:dyDescent="0.3"/>
    <row r="45" spans="1:13" x14ac:dyDescent="0.3">
      <c r="A45" s="18" t="s">
        <v>355</v>
      </c>
      <c r="C45" s="18">
        <v>2017</v>
      </c>
      <c r="D45" s="18">
        <v>2018</v>
      </c>
      <c r="E45" s="18">
        <v>2019</v>
      </c>
      <c r="F45" s="18">
        <v>2020</v>
      </c>
      <c r="G45" s="1"/>
      <c r="H45" s="1"/>
      <c r="I45" s="1"/>
      <c r="J45" s="1"/>
      <c r="K45" s="1"/>
      <c r="L45" s="1"/>
    </row>
    <row r="46" spans="1:13" x14ac:dyDescent="0.3">
      <c r="A46" s="219" t="s">
        <v>73</v>
      </c>
      <c r="C46" s="9">
        <f>G16</f>
        <v>59767355.585787296</v>
      </c>
      <c r="D46" s="9">
        <f>I16</f>
        <v>61089147.200423501</v>
      </c>
      <c r="E46" s="9">
        <f>K16</f>
        <v>61152177.875645302</v>
      </c>
      <c r="F46" s="9">
        <f>M16</f>
        <v>59636856.623561502</v>
      </c>
      <c r="G46" s="1"/>
      <c r="H46" s="1"/>
      <c r="I46" s="1"/>
      <c r="J46" s="1"/>
      <c r="K46" s="1"/>
      <c r="L46" s="1"/>
    </row>
    <row r="47" spans="1:13" x14ac:dyDescent="0.3">
      <c r="A47" s="232" t="s">
        <v>334</v>
      </c>
      <c r="C47" s="9">
        <v>139763872</v>
      </c>
      <c r="D47" s="9">
        <v>142570511</v>
      </c>
      <c r="E47" s="9">
        <v>146445244</v>
      </c>
      <c r="F47" s="9">
        <v>140993355.37</v>
      </c>
      <c r="G47" s="1"/>
      <c r="H47" s="1"/>
      <c r="I47" s="1"/>
      <c r="J47" s="1"/>
      <c r="K47" s="1"/>
      <c r="L47" s="1"/>
    </row>
    <row r="48" spans="1:13" x14ac:dyDescent="0.3">
      <c r="A48" s="232" t="s">
        <v>337</v>
      </c>
      <c r="C48" s="9">
        <v>3856709</v>
      </c>
      <c r="D48" s="9">
        <v>4037781</v>
      </c>
      <c r="E48" s="9">
        <v>3383915</v>
      </c>
      <c r="F48" s="9">
        <v>3723251.4</v>
      </c>
      <c r="G48" s="1"/>
      <c r="H48" s="1"/>
      <c r="I48" s="1"/>
      <c r="J48" s="1"/>
      <c r="K48" s="1"/>
      <c r="L48" s="1"/>
    </row>
    <row r="49" spans="1:12" x14ac:dyDescent="0.3">
      <c r="A49" s="232" t="s">
        <v>340</v>
      </c>
      <c r="C49" s="9">
        <v>127975139</v>
      </c>
      <c r="D49" s="9">
        <v>127129224</v>
      </c>
      <c r="E49" s="9">
        <v>127987191</v>
      </c>
      <c r="F49" s="9">
        <v>134268657.18000001</v>
      </c>
      <c r="G49" s="1"/>
      <c r="H49" s="1"/>
      <c r="I49" s="1"/>
      <c r="J49" s="1"/>
      <c r="K49" s="1"/>
      <c r="L49" s="1"/>
    </row>
    <row r="50" spans="1:12" x14ac:dyDescent="0.3">
      <c r="A50" s="232" t="s">
        <v>345</v>
      </c>
      <c r="C50" s="9">
        <v>131377603</v>
      </c>
      <c r="D50" s="9">
        <v>130831499</v>
      </c>
      <c r="E50" s="9">
        <v>135126325</v>
      </c>
      <c r="F50" s="9">
        <v>137083775.46000001</v>
      </c>
      <c r="G50" s="1"/>
      <c r="H50" s="1"/>
      <c r="I50" s="1"/>
      <c r="J50" s="1"/>
      <c r="K50" s="1"/>
      <c r="L50" s="1"/>
    </row>
    <row r="51" spans="1:12" x14ac:dyDescent="0.3">
      <c r="A51" s="232" t="s">
        <v>346</v>
      </c>
      <c r="C51" s="9">
        <v>59477979</v>
      </c>
      <c r="D51" s="9">
        <v>61317207</v>
      </c>
      <c r="E51" s="9">
        <v>63819616</v>
      </c>
      <c r="F51" s="9">
        <v>36548632.372000001</v>
      </c>
      <c r="G51" s="1"/>
      <c r="H51" s="1"/>
      <c r="I51" s="1"/>
      <c r="J51" s="1"/>
      <c r="K51" s="1"/>
      <c r="L51" s="1"/>
    </row>
    <row r="52" spans="1:12" x14ac:dyDescent="0.3">
      <c r="A52" s="18" t="s">
        <v>356</v>
      </c>
      <c r="C52" s="86">
        <f>SUM(C46:C51)</f>
        <v>522218657.5857873</v>
      </c>
      <c r="D52" s="86">
        <f t="shared" ref="D52:F52" si="5">SUM(D46:D51)</f>
        <v>526975369.20042348</v>
      </c>
      <c r="E52" s="86">
        <f t="shared" si="5"/>
        <v>537914468.87564528</v>
      </c>
      <c r="F52" s="86">
        <f t="shared" si="5"/>
        <v>512254528.40556157</v>
      </c>
      <c r="G52" s="1"/>
      <c r="H52" s="1"/>
      <c r="I52" s="1"/>
      <c r="J52" s="1"/>
      <c r="K52" s="1"/>
      <c r="L52" s="1"/>
    </row>
    <row r="53" spans="1:12" x14ac:dyDescent="0.3">
      <c r="C53" s="1"/>
      <c r="D53" s="1"/>
      <c r="G53" s="1"/>
      <c r="H53" s="1"/>
      <c r="I53" s="1"/>
      <c r="J53" s="1"/>
      <c r="K53" s="1"/>
      <c r="L53" s="1"/>
    </row>
    <row r="54" spans="1:12" x14ac:dyDescent="0.3">
      <c r="C54" s="18">
        <v>2017</v>
      </c>
      <c r="D54" s="18">
        <v>2018</v>
      </c>
      <c r="E54" s="18">
        <v>2019</v>
      </c>
      <c r="F54" s="18">
        <v>2020</v>
      </c>
      <c r="G54" s="70" t="s">
        <v>139</v>
      </c>
      <c r="H54" s="1"/>
      <c r="I54" s="1"/>
      <c r="J54" s="1"/>
      <c r="K54" s="1"/>
      <c r="L54" s="1"/>
    </row>
    <row r="55" spans="1:12" x14ac:dyDescent="0.3">
      <c r="C55" s="1"/>
      <c r="D55" s="1"/>
      <c r="G55" s="1"/>
      <c r="H55" s="1"/>
      <c r="I55" s="1"/>
      <c r="J55" s="1"/>
      <c r="K55" s="1"/>
      <c r="L55" s="1"/>
    </row>
    <row r="56" spans="1:12" x14ac:dyDescent="0.3">
      <c r="A56" s="219" t="s">
        <v>73</v>
      </c>
      <c r="C56" s="9">
        <v>59767355.585787296</v>
      </c>
      <c r="D56" s="9">
        <v>61089147.200423501</v>
      </c>
      <c r="E56" s="9">
        <v>61152177.875645302</v>
      </c>
      <c r="F56" s="9">
        <v>59636856.623561502</v>
      </c>
      <c r="G56" s="11">
        <f>(F56-E56)/E56*100</f>
        <v>-2.4779514070050781</v>
      </c>
      <c r="H56" s="1"/>
      <c r="I56" s="1"/>
      <c r="J56" s="1"/>
      <c r="K56" s="1"/>
      <c r="L56" s="1"/>
    </row>
    <row r="57" spans="1:12" x14ac:dyDescent="0.3">
      <c r="A57" s="232" t="s">
        <v>334</v>
      </c>
      <c r="C57" s="9">
        <v>139763872</v>
      </c>
      <c r="D57" s="9">
        <v>142570511</v>
      </c>
      <c r="E57" s="9">
        <v>146445244</v>
      </c>
      <c r="F57" s="9">
        <v>140993355.37</v>
      </c>
      <c r="G57" s="11">
        <f t="shared" ref="G57:G61" si="6">(F57-E57)/E57*100</f>
        <v>-3.7228171302032829</v>
      </c>
      <c r="H57" s="1"/>
      <c r="I57" s="1"/>
      <c r="J57" s="1"/>
      <c r="K57" s="1"/>
      <c r="L57" s="1"/>
    </row>
    <row r="58" spans="1:12" x14ac:dyDescent="0.3">
      <c r="A58" s="232" t="s">
        <v>357</v>
      </c>
      <c r="C58" s="9">
        <f>C48+C49</f>
        <v>131831848</v>
      </c>
      <c r="D58" s="9">
        <f t="shared" ref="D58:F58" si="7">D48+D49</f>
        <v>131167005</v>
      </c>
      <c r="E58" s="9">
        <f t="shared" si="7"/>
        <v>131371106</v>
      </c>
      <c r="F58" s="9">
        <f t="shared" si="7"/>
        <v>137991908.58000001</v>
      </c>
      <c r="G58" s="11">
        <f t="shared" si="6"/>
        <v>5.0397707544610402</v>
      </c>
      <c r="H58" s="1"/>
      <c r="I58" s="1"/>
      <c r="J58" s="1"/>
      <c r="K58" s="1"/>
      <c r="L58" s="1"/>
    </row>
    <row r="59" spans="1:12" x14ac:dyDescent="0.3">
      <c r="A59" s="232" t="s">
        <v>345</v>
      </c>
      <c r="C59" s="9">
        <v>131377603</v>
      </c>
      <c r="D59" s="9">
        <v>130831499</v>
      </c>
      <c r="E59" s="9">
        <v>135126325</v>
      </c>
      <c r="F59" s="9">
        <v>137083775.46000001</v>
      </c>
      <c r="G59" s="11">
        <f t="shared" si="6"/>
        <v>1.4486077823843786</v>
      </c>
      <c r="H59" s="1"/>
      <c r="I59" s="1"/>
      <c r="J59" s="1"/>
      <c r="K59" s="1"/>
      <c r="L59" s="1"/>
    </row>
    <row r="60" spans="1:12" x14ac:dyDescent="0.3">
      <c r="A60" s="232" t="s">
        <v>346</v>
      </c>
      <c r="C60" s="9">
        <v>59477979</v>
      </c>
      <c r="D60" s="9">
        <v>61317207</v>
      </c>
      <c r="E60" s="9">
        <v>63819616</v>
      </c>
      <c r="F60" s="9">
        <v>36548632.372000001</v>
      </c>
      <c r="G60" s="11">
        <f t="shared" si="6"/>
        <v>-42.731350229371479</v>
      </c>
      <c r="H60" s="1"/>
      <c r="I60" s="1"/>
      <c r="J60" s="1"/>
      <c r="K60" s="1"/>
      <c r="L60" s="1"/>
    </row>
    <row r="61" spans="1:12" x14ac:dyDescent="0.3">
      <c r="A61" s="18" t="s">
        <v>356</v>
      </c>
      <c r="B61" s="18"/>
      <c r="C61" s="86">
        <f>SUM(C56:C60)</f>
        <v>522218657.5857873</v>
      </c>
      <c r="D61" s="86">
        <f t="shared" ref="D61:F61" si="8">SUM(D56:D60)</f>
        <v>526975369.20042348</v>
      </c>
      <c r="E61" s="86">
        <f t="shared" si="8"/>
        <v>537914468.87564528</v>
      </c>
      <c r="F61" s="86">
        <f t="shared" si="8"/>
        <v>512254528.40556157</v>
      </c>
      <c r="G61" s="11">
        <f t="shared" si="6"/>
        <v>-4.7702640391358875</v>
      </c>
      <c r="H61" s="1"/>
      <c r="I61" s="1"/>
      <c r="J61" s="1"/>
      <c r="K61" s="1"/>
      <c r="L61" s="1"/>
    </row>
    <row r="62" spans="1:12" x14ac:dyDescent="0.3">
      <c r="C62" s="1"/>
      <c r="D62" s="1"/>
      <c r="G62" s="1"/>
      <c r="H62" s="1"/>
      <c r="I62" s="1"/>
      <c r="J62" s="1"/>
      <c r="K62" s="1"/>
      <c r="L62" s="1"/>
    </row>
    <row r="63" spans="1:12" x14ac:dyDescent="0.3">
      <c r="C63" s="1" t="s">
        <v>358</v>
      </c>
      <c r="D63" s="1">
        <v>2020</v>
      </c>
      <c r="E63" s="1" t="s">
        <v>359</v>
      </c>
      <c r="F63" s="1" t="s">
        <v>360</v>
      </c>
      <c r="G63" s="1"/>
      <c r="H63" s="1"/>
      <c r="I63" s="1"/>
      <c r="J63" s="1"/>
      <c r="K63" s="1"/>
      <c r="L63" s="1"/>
    </row>
    <row r="64" spans="1:12" x14ac:dyDescent="0.3">
      <c r="A64" s="219" t="s">
        <v>73</v>
      </c>
      <c r="C64" s="9">
        <f>(C56+D56+E56)/3</f>
        <v>60669560.220618702</v>
      </c>
      <c r="D64" s="9">
        <v>59636856.623561502</v>
      </c>
      <c r="E64" s="11">
        <f>C64/$C$69*100</f>
        <v>11.467941930835348</v>
      </c>
      <c r="F64" s="11">
        <f>D64/$D$69*100</f>
        <v>11.642036002919603</v>
      </c>
      <c r="G64" s="1"/>
      <c r="H64" s="1"/>
      <c r="I64" s="1"/>
      <c r="J64" s="1"/>
      <c r="K64" s="1"/>
      <c r="L64" s="1"/>
    </row>
    <row r="65" spans="1:12" x14ac:dyDescent="0.3">
      <c r="A65" s="232" t="s">
        <v>334</v>
      </c>
      <c r="C65" s="9">
        <f t="shared" ref="C65:C69" si="9">(C57+D57+E57)/3</f>
        <v>142926542.33333334</v>
      </c>
      <c r="D65" s="9">
        <v>140993355.37</v>
      </c>
      <c r="E65" s="11">
        <f t="shared" ref="E65:E69" si="10">C65/$C$69*100</f>
        <v>27.016402985177791</v>
      </c>
      <c r="F65" s="11">
        <f t="shared" ref="F65:F69" si="11">D65/$D$69*100</f>
        <v>27.524081789741235</v>
      </c>
      <c r="G65" s="1"/>
      <c r="H65" s="1"/>
      <c r="I65" s="1"/>
      <c r="J65" s="1"/>
      <c r="K65" s="1"/>
      <c r="L65" s="1"/>
    </row>
    <row r="66" spans="1:12" x14ac:dyDescent="0.3">
      <c r="A66" s="232" t="s">
        <v>357</v>
      </c>
      <c r="C66" s="9">
        <f t="shared" si="9"/>
        <v>131456653</v>
      </c>
      <c r="D66" s="9">
        <v>137991908.58000001</v>
      </c>
      <c r="E66" s="11">
        <f t="shared" si="10"/>
        <v>24.848330160033562</v>
      </c>
      <c r="F66" s="11">
        <f t="shared" si="11"/>
        <v>26.938152993886121</v>
      </c>
      <c r="G66" s="1"/>
      <c r="H66" s="1"/>
      <c r="I66" s="1"/>
      <c r="J66" s="1"/>
      <c r="K66" s="1"/>
      <c r="L66" s="1"/>
    </row>
    <row r="67" spans="1:12" x14ac:dyDescent="0.3">
      <c r="A67" s="232" t="s">
        <v>345</v>
      </c>
      <c r="C67" s="9">
        <f t="shared" si="9"/>
        <v>132445142.33333333</v>
      </c>
      <c r="D67" s="9">
        <v>137083775.46000001</v>
      </c>
      <c r="E67" s="11">
        <f t="shared" si="10"/>
        <v>25.035177373573514</v>
      </c>
      <c r="F67" s="11">
        <f t="shared" si="11"/>
        <v>26.760871375151261</v>
      </c>
      <c r="G67" s="1"/>
      <c r="H67" s="1"/>
      <c r="I67" s="1"/>
      <c r="J67" s="1"/>
      <c r="K67" s="1"/>
      <c r="L67" s="1"/>
    </row>
    <row r="68" spans="1:12" x14ac:dyDescent="0.3">
      <c r="A68" s="232" t="s">
        <v>346</v>
      </c>
      <c r="C68" s="9">
        <f t="shared" si="9"/>
        <v>61538267.333333336</v>
      </c>
      <c r="D68" s="9">
        <v>36548632.372000001</v>
      </c>
      <c r="E68" s="11">
        <f t="shared" si="10"/>
        <v>11.632147550379782</v>
      </c>
      <c r="F68" s="11">
        <f t="shared" si="11"/>
        <v>7.1348578383017749</v>
      </c>
      <c r="G68" s="1"/>
      <c r="H68" s="1"/>
      <c r="I68" s="1"/>
      <c r="J68" s="1"/>
      <c r="K68" s="1"/>
      <c r="L68" s="1"/>
    </row>
    <row r="69" spans="1:12" x14ac:dyDescent="0.3">
      <c r="A69" s="18" t="s">
        <v>356</v>
      </c>
      <c r="C69" s="9">
        <f t="shared" si="9"/>
        <v>529036165.22061872</v>
      </c>
      <c r="D69" s="9">
        <v>512254528.40556157</v>
      </c>
      <c r="E69" s="1">
        <f t="shared" si="10"/>
        <v>100</v>
      </c>
      <c r="F69" s="1">
        <f t="shared" si="11"/>
        <v>100</v>
      </c>
      <c r="G69" s="1"/>
      <c r="H69" s="1"/>
      <c r="I69" s="1"/>
      <c r="J69" s="1"/>
      <c r="K69" s="1"/>
      <c r="L69" s="1"/>
    </row>
    <row r="70" spans="1:12" x14ac:dyDescent="0.3">
      <c r="A70" s="18"/>
      <c r="C70" s="9"/>
      <c r="D70" s="9"/>
      <c r="G70" s="1"/>
      <c r="H70" s="1"/>
      <c r="I70" s="1"/>
      <c r="J70" s="1"/>
      <c r="K70" s="1"/>
      <c r="L70" s="1"/>
    </row>
    <row r="71" spans="1:12" x14ac:dyDescent="0.3">
      <c r="B71" s="18" t="s">
        <v>360</v>
      </c>
      <c r="C71" s="18" t="s">
        <v>361</v>
      </c>
      <c r="D71" s="1" t="s">
        <v>362</v>
      </c>
      <c r="G71" s="1"/>
      <c r="H71" s="1"/>
      <c r="I71" s="1"/>
      <c r="J71" s="1"/>
      <c r="K71" s="1"/>
      <c r="L71" s="1"/>
    </row>
    <row r="72" spans="1:12" x14ac:dyDescent="0.3">
      <c r="A72" s="203" t="s">
        <v>73</v>
      </c>
      <c r="B72" s="11">
        <v>11.642036002919603</v>
      </c>
      <c r="C72" s="11">
        <v>11.467941930835348</v>
      </c>
      <c r="D72" s="11">
        <v>30.869059060901847</v>
      </c>
      <c r="G72" s="1"/>
      <c r="H72" s="1"/>
      <c r="I72" s="1"/>
      <c r="J72" s="1"/>
      <c r="K72" s="1"/>
      <c r="L72" s="1"/>
    </row>
    <row r="73" spans="1:12" x14ac:dyDescent="0.3">
      <c r="A73" s="204" t="s">
        <v>363</v>
      </c>
      <c r="B73" s="11">
        <v>27.524081789741235</v>
      </c>
      <c r="C73" s="11">
        <v>27.016402985177791</v>
      </c>
      <c r="D73" s="11">
        <v>22.170783823810478</v>
      </c>
      <c r="G73" s="1"/>
      <c r="H73" s="1"/>
      <c r="I73" s="1"/>
      <c r="J73" s="1"/>
      <c r="K73" s="1"/>
      <c r="L73" s="1"/>
    </row>
    <row r="74" spans="1:12" x14ac:dyDescent="0.3">
      <c r="A74" s="204" t="s">
        <v>364</v>
      </c>
      <c r="B74" s="11">
        <v>26.938152993886121</v>
      </c>
      <c r="C74" s="11">
        <v>24.848330160033562</v>
      </c>
      <c r="D74" s="11">
        <v>10.540565072012514</v>
      </c>
      <c r="G74" s="1"/>
      <c r="H74" s="1"/>
      <c r="I74" s="1"/>
      <c r="J74" s="1"/>
      <c r="K74" s="1"/>
      <c r="L74" s="1"/>
    </row>
    <row r="75" spans="1:12" x14ac:dyDescent="0.3">
      <c r="A75" s="204" t="s">
        <v>365</v>
      </c>
      <c r="B75" s="11">
        <v>26.760871375151261</v>
      </c>
      <c r="C75" s="11">
        <v>25.035177373573514</v>
      </c>
      <c r="D75" s="11">
        <v>18.258014992857014</v>
      </c>
      <c r="G75" s="1"/>
      <c r="H75" s="1"/>
      <c r="I75" s="1"/>
      <c r="J75" s="1"/>
      <c r="K75" s="1"/>
      <c r="L75" s="1"/>
    </row>
    <row r="76" spans="1:12" x14ac:dyDescent="0.3">
      <c r="A76" s="204" t="s">
        <v>366</v>
      </c>
      <c r="B76" s="11">
        <v>7.1348578383017749</v>
      </c>
      <c r="C76" s="11">
        <v>11.632147550379782</v>
      </c>
      <c r="D76" s="11">
        <v>18.161577050418153</v>
      </c>
      <c r="G76" s="1"/>
      <c r="H76" s="1"/>
      <c r="I76" s="1"/>
      <c r="J76" s="1"/>
      <c r="K76" s="1"/>
      <c r="L76" s="1"/>
    </row>
    <row r="77" spans="1:12" x14ac:dyDescent="0.3">
      <c r="C77" s="1"/>
      <c r="D77" s="1"/>
      <c r="G77" s="1"/>
      <c r="H77" s="1"/>
      <c r="I77" s="1"/>
      <c r="J77" s="1"/>
      <c r="K77" s="1"/>
      <c r="L77" s="1"/>
    </row>
    <row r="78" spans="1:12" x14ac:dyDescent="0.3">
      <c r="C78" s="1"/>
      <c r="D78" s="1"/>
      <c r="G78" s="1"/>
      <c r="H78" s="1"/>
      <c r="I78" s="1"/>
      <c r="J78" s="1"/>
      <c r="K78" s="1"/>
      <c r="L78" s="1"/>
    </row>
    <row r="79" spans="1:12" x14ac:dyDescent="0.3">
      <c r="C79" s="1"/>
      <c r="D79" s="1"/>
      <c r="G79" s="1"/>
      <c r="H79" s="1"/>
      <c r="I79" s="1"/>
      <c r="J79" s="1"/>
      <c r="K79" s="1"/>
      <c r="L79" s="1"/>
    </row>
    <row r="80" spans="1:12" x14ac:dyDescent="0.3">
      <c r="C80" s="1"/>
      <c r="D80" s="1"/>
      <c r="G80" s="1"/>
      <c r="H80" s="1"/>
      <c r="I80" s="1"/>
      <c r="J80" s="1"/>
      <c r="K80" s="1"/>
      <c r="L80" s="1"/>
    </row>
    <row r="81" s="1" customFormat="1" x14ac:dyDescent="0.3"/>
    <row r="82" s="1" customFormat="1" x14ac:dyDescent="0.3"/>
    <row r="83" s="1" customFormat="1" x14ac:dyDescent="0.3"/>
    <row r="84" s="1" customFormat="1" x14ac:dyDescent="0.3"/>
    <row r="85" s="1" customFormat="1" x14ac:dyDescent="0.3"/>
    <row r="86" s="1" customFormat="1" x14ac:dyDescent="0.3"/>
    <row r="87" s="1" customFormat="1" x14ac:dyDescent="0.3"/>
    <row r="88" s="1" customFormat="1" x14ac:dyDescent="0.3"/>
    <row r="89" s="1" customFormat="1" x14ac:dyDescent="0.3"/>
    <row r="90" s="1" customFormat="1" x14ac:dyDescent="0.3"/>
    <row r="91" s="1" customFormat="1" x14ac:dyDescent="0.3"/>
    <row r="92" s="1" customFormat="1" x14ac:dyDescent="0.3"/>
    <row r="93" s="1" customFormat="1" x14ac:dyDescent="0.3"/>
    <row r="94" s="1" customFormat="1" x14ac:dyDescent="0.3"/>
    <row r="95" s="1" customFormat="1" x14ac:dyDescent="0.3"/>
    <row r="96" s="1" customFormat="1" x14ac:dyDescent="0.3"/>
    <row r="97" spans="1:12" x14ac:dyDescent="0.3">
      <c r="C97" s="1"/>
      <c r="D97" s="1"/>
      <c r="G97" s="1"/>
      <c r="H97" s="1"/>
      <c r="I97" s="1"/>
      <c r="J97" s="1"/>
      <c r="K97" s="1"/>
      <c r="L97" s="1"/>
    </row>
    <row r="98" spans="1:12" x14ac:dyDescent="0.3">
      <c r="C98" s="1"/>
      <c r="D98" s="1"/>
      <c r="G98" s="1"/>
      <c r="H98" s="1"/>
      <c r="I98" s="1"/>
      <c r="J98" s="1"/>
      <c r="K98" s="1"/>
      <c r="L98" s="1"/>
    </row>
    <row r="99" spans="1:12" x14ac:dyDescent="0.3">
      <c r="C99" s="1"/>
      <c r="D99" s="1"/>
      <c r="G99" s="1"/>
      <c r="H99" s="1"/>
      <c r="I99" s="1"/>
      <c r="J99" s="1"/>
      <c r="K99" s="1"/>
      <c r="L99" s="1"/>
    </row>
    <row r="100" spans="1:12" x14ac:dyDescent="0.3">
      <c r="C100" s="1"/>
      <c r="D100" s="1"/>
      <c r="G100" s="1"/>
      <c r="H100" s="1"/>
      <c r="I100" s="1"/>
      <c r="J100" s="1"/>
      <c r="K100" s="1"/>
      <c r="L100" s="1"/>
    </row>
    <row r="101" spans="1:12" x14ac:dyDescent="0.3">
      <c r="C101" s="1"/>
      <c r="D101" s="1"/>
      <c r="G101" s="1"/>
      <c r="H101" s="1"/>
      <c r="I101" s="1"/>
      <c r="J101" s="1"/>
      <c r="K101" s="1"/>
      <c r="L101" s="1"/>
    </row>
    <row r="102" spans="1:12" x14ac:dyDescent="0.3">
      <c r="C102" s="1"/>
      <c r="D102" s="1"/>
      <c r="G102" s="1"/>
      <c r="H102" s="1"/>
      <c r="I102" s="1"/>
      <c r="J102" s="1"/>
      <c r="K102" s="1"/>
      <c r="L102" s="1"/>
    </row>
    <row r="103" spans="1:12" x14ac:dyDescent="0.3">
      <c r="C103" s="1"/>
      <c r="D103" s="1"/>
      <c r="G103" s="1"/>
      <c r="H103" s="1"/>
      <c r="I103" s="1"/>
      <c r="J103" s="1"/>
      <c r="K103" s="1"/>
      <c r="L103" s="1"/>
    </row>
    <row r="104" spans="1:12" x14ac:dyDescent="0.3">
      <c r="C104" s="1"/>
      <c r="D104" s="1"/>
      <c r="G104" s="1"/>
      <c r="H104" s="1"/>
      <c r="I104" s="1"/>
      <c r="J104" s="1"/>
      <c r="K104" s="1"/>
      <c r="L104" s="1"/>
    </row>
    <row r="105" spans="1:12" x14ac:dyDescent="0.3">
      <c r="C105" s="1"/>
      <c r="D105" s="1"/>
      <c r="G105" s="1"/>
      <c r="H105" s="1"/>
      <c r="I105" s="1"/>
      <c r="J105" s="1"/>
      <c r="K105" s="1"/>
      <c r="L105" s="1"/>
    </row>
    <row r="106" spans="1:12" x14ac:dyDescent="0.3">
      <c r="C106" s="1"/>
      <c r="D106" s="1"/>
      <c r="G106" s="1"/>
      <c r="H106" s="1"/>
      <c r="I106" s="1"/>
      <c r="J106" s="1"/>
      <c r="K106" s="1"/>
      <c r="L106" s="1"/>
    </row>
    <row r="107" spans="1:12" x14ac:dyDescent="0.3">
      <c r="C107" s="1"/>
      <c r="D107" s="1"/>
      <c r="G107" s="1"/>
      <c r="H107" s="1"/>
      <c r="I107" s="1"/>
      <c r="J107" s="1"/>
      <c r="K107" s="1"/>
      <c r="L107" s="1"/>
    </row>
    <row r="108" spans="1:12" x14ac:dyDescent="0.3">
      <c r="B108" s="18" t="s">
        <v>139</v>
      </c>
      <c r="C108" s="1"/>
      <c r="D108" s="1"/>
      <c r="G108" s="1"/>
      <c r="H108" s="1"/>
      <c r="I108" s="1"/>
      <c r="J108" s="1"/>
      <c r="K108" s="1"/>
      <c r="L108" s="1"/>
    </row>
    <row r="109" spans="1:12" x14ac:dyDescent="0.3">
      <c r="A109" s="203" t="s">
        <v>73</v>
      </c>
      <c r="B109" s="11">
        <v>-2.4779514070050781</v>
      </c>
      <c r="C109" s="1"/>
      <c r="D109" s="1"/>
      <c r="G109" s="1"/>
      <c r="H109" s="1"/>
      <c r="I109" s="1"/>
      <c r="J109" s="1"/>
      <c r="K109" s="1"/>
      <c r="L109" s="1"/>
    </row>
    <row r="110" spans="1:12" x14ac:dyDescent="0.3">
      <c r="A110" s="204" t="s">
        <v>363</v>
      </c>
      <c r="B110" s="11">
        <v>-3.7228171302032829</v>
      </c>
      <c r="C110" s="1"/>
      <c r="D110" s="1"/>
      <c r="G110" s="1"/>
      <c r="H110" s="1"/>
      <c r="I110" s="1"/>
      <c r="J110" s="1"/>
      <c r="K110" s="1"/>
      <c r="L110" s="1"/>
    </row>
    <row r="111" spans="1:12" x14ac:dyDescent="0.3">
      <c r="A111" s="204" t="s">
        <v>364</v>
      </c>
      <c r="B111" s="11">
        <v>5.0397707544610402</v>
      </c>
      <c r="C111" s="1"/>
      <c r="D111" s="1"/>
      <c r="G111" s="1"/>
      <c r="H111" s="1"/>
      <c r="I111" s="1"/>
      <c r="J111" s="1"/>
      <c r="K111" s="1"/>
      <c r="L111" s="1"/>
    </row>
    <row r="112" spans="1:12" x14ac:dyDescent="0.3">
      <c r="A112" s="204" t="s">
        <v>365</v>
      </c>
      <c r="B112" s="11">
        <v>1.4486077823843786</v>
      </c>
      <c r="C112" s="1"/>
      <c r="D112" s="1"/>
      <c r="G112" s="1"/>
      <c r="H112" s="1"/>
      <c r="I112" s="1"/>
      <c r="J112" s="1"/>
      <c r="K112" s="1"/>
      <c r="L112" s="1"/>
    </row>
    <row r="113" spans="1:12" x14ac:dyDescent="0.3">
      <c r="A113" s="204" t="s">
        <v>366</v>
      </c>
      <c r="B113" s="11">
        <v>-42.731350229371479</v>
      </c>
      <c r="C113" s="1"/>
      <c r="D113" s="1"/>
      <c r="G113" s="1"/>
      <c r="H113" s="1"/>
      <c r="I113" s="1"/>
      <c r="J113" s="1"/>
      <c r="K113" s="1"/>
      <c r="L113" s="1"/>
    </row>
    <row r="114" spans="1:12" x14ac:dyDescent="0.3">
      <c r="A114" s="1" t="s">
        <v>367</v>
      </c>
      <c r="B114" s="11">
        <v>-4.7702640391358875</v>
      </c>
      <c r="C114" s="1"/>
      <c r="D114" s="1"/>
      <c r="G114" s="1"/>
      <c r="H114" s="1"/>
      <c r="I114" s="1"/>
      <c r="J114" s="1"/>
      <c r="K114" s="1"/>
      <c r="L114" s="1"/>
    </row>
    <row r="115" spans="1:12" x14ac:dyDescent="0.3">
      <c r="C115" s="1"/>
      <c r="D115" s="1"/>
      <c r="G115" s="1"/>
      <c r="H115" s="1"/>
      <c r="I115" s="1"/>
      <c r="J115" s="1"/>
      <c r="K115" s="1"/>
      <c r="L115" s="1"/>
    </row>
    <row r="116" spans="1:12" x14ac:dyDescent="0.3">
      <c r="A116" s="18"/>
      <c r="C116" s="1"/>
      <c r="D116" s="1"/>
      <c r="G116" s="1"/>
      <c r="H116" s="1"/>
      <c r="I116" s="1"/>
      <c r="J116" s="1"/>
      <c r="K116" s="1"/>
      <c r="L116" s="1"/>
    </row>
    <row r="117" spans="1:12" x14ac:dyDescent="0.3">
      <c r="C117" s="1"/>
      <c r="D117" s="1"/>
      <c r="G117" s="1"/>
      <c r="H117" s="1"/>
      <c r="I117" s="1"/>
      <c r="J117" s="1"/>
      <c r="K117" s="1"/>
      <c r="L117" s="1"/>
    </row>
    <row r="118" spans="1:12" x14ac:dyDescent="0.3">
      <c r="C118" s="1"/>
      <c r="D118" s="1"/>
      <c r="G118" s="1"/>
      <c r="H118" s="1"/>
      <c r="I118" s="1"/>
      <c r="J118" s="1"/>
      <c r="K118" s="1"/>
      <c r="L118" s="1"/>
    </row>
    <row r="119" spans="1:12" x14ac:dyDescent="0.3">
      <c r="C119" s="1"/>
      <c r="D119" s="1"/>
      <c r="G119" s="1"/>
      <c r="H119" s="1"/>
      <c r="I119" s="1"/>
      <c r="J119" s="1"/>
      <c r="K119" s="1"/>
      <c r="L119" s="1"/>
    </row>
    <row r="120" spans="1:12" x14ac:dyDescent="0.3">
      <c r="C120" s="1"/>
      <c r="D120" s="1"/>
      <c r="G120" s="1"/>
      <c r="H120" s="1"/>
      <c r="I120" s="1"/>
      <c r="J120" s="1"/>
      <c r="K120" s="1"/>
      <c r="L120" s="1"/>
    </row>
    <row r="121" spans="1:12" x14ac:dyDescent="0.3">
      <c r="C121" s="1"/>
      <c r="D121" s="1"/>
      <c r="G121" s="1"/>
      <c r="H121" s="1"/>
      <c r="I121" s="1"/>
      <c r="J121" s="1"/>
      <c r="K121" s="1"/>
      <c r="L121" s="1"/>
    </row>
    <row r="122" spans="1:12" x14ac:dyDescent="0.3">
      <c r="C122" s="1"/>
      <c r="D122" s="1"/>
      <c r="G122" s="1"/>
      <c r="H122" s="1"/>
      <c r="I122" s="1"/>
      <c r="J122" s="1"/>
      <c r="K122" s="1"/>
      <c r="L122" s="1"/>
    </row>
    <row r="123" spans="1:12" x14ac:dyDescent="0.3">
      <c r="C123" s="1"/>
      <c r="D123" s="1"/>
      <c r="G123" s="1"/>
      <c r="H123" s="1"/>
      <c r="I123" s="1"/>
      <c r="J123" s="1"/>
      <c r="K123" s="1"/>
      <c r="L123" s="1"/>
    </row>
    <row r="124" spans="1:12" x14ac:dyDescent="0.3">
      <c r="C124" s="1"/>
      <c r="D124" s="1"/>
      <c r="G124" s="1"/>
      <c r="H124" s="1"/>
      <c r="I124" s="1"/>
      <c r="J124" s="1"/>
      <c r="K124" s="1"/>
      <c r="L124" s="1"/>
    </row>
    <row r="125" spans="1:12" x14ac:dyDescent="0.3">
      <c r="C125" s="1"/>
      <c r="D125" s="1"/>
      <c r="G125" s="1"/>
      <c r="H125" s="1"/>
      <c r="I125" s="1"/>
      <c r="J125" s="1"/>
      <c r="K125" s="1"/>
      <c r="L125" s="1"/>
    </row>
    <row r="126" spans="1:12" x14ac:dyDescent="0.3">
      <c r="C126" s="1"/>
      <c r="D126" s="1"/>
      <c r="G126" s="1"/>
      <c r="H126" s="1"/>
      <c r="I126" s="1"/>
      <c r="J126" s="1"/>
      <c r="K126" s="1"/>
      <c r="L126" s="1"/>
    </row>
    <row r="127" spans="1:12" x14ac:dyDescent="0.3">
      <c r="C127" s="1"/>
      <c r="D127" s="1"/>
      <c r="G127" s="1"/>
      <c r="H127" s="1"/>
      <c r="I127" s="1"/>
      <c r="J127" s="1"/>
      <c r="K127" s="1"/>
      <c r="L127" s="1"/>
    </row>
    <row r="128" spans="1:12" x14ac:dyDescent="0.3">
      <c r="C128" s="1"/>
      <c r="D128" s="1"/>
      <c r="G128" s="1"/>
      <c r="H128" s="1"/>
      <c r="I128" s="1"/>
      <c r="J128" s="1"/>
      <c r="K128" s="1"/>
      <c r="L128" s="1"/>
    </row>
    <row r="129" spans="1:12" x14ac:dyDescent="0.3">
      <c r="C129" s="1"/>
      <c r="D129" s="1"/>
      <c r="G129" s="1"/>
      <c r="H129" s="1"/>
      <c r="I129" s="1"/>
      <c r="J129" s="1"/>
      <c r="K129" s="1"/>
      <c r="L129" s="1"/>
    </row>
    <row r="130" spans="1:12" x14ac:dyDescent="0.3">
      <c r="C130" s="1"/>
      <c r="D130" s="1"/>
      <c r="G130" s="1"/>
      <c r="H130" s="1"/>
      <c r="I130" s="1"/>
      <c r="J130" s="1"/>
      <c r="K130" s="1"/>
      <c r="L130" s="1"/>
    </row>
    <row r="131" spans="1:12" x14ac:dyDescent="0.3">
      <c r="C131" s="1"/>
      <c r="D131" s="1"/>
      <c r="G131" s="1"/>
      <c r="H131" s="1"/>
      <c r="I131" s="1"/>
      <c r="J131" s="1"/>
      <c r="K131" s="1"/>
      <c r="L131" s="1"/>
    </row>
    <row r="132" spans="1:12" x14ac:dyDescent="0.3">
      <c r="C132" s="1"/>
      <c r="D132" s="1"/>
      <c r="G132" s="1"/>
      <c r="H132" s="1"/>
      <c r="I132" s="1"/>
      <c r="J132" s="1"/>
      <c r="K132" s="1"/>
      <c r="L132" s="1"/>
    </row>
    <row r="133" spans="1:12" x14ac:dyDescent="0.3">
      <c r="C133" s="1"/>
      <c r="D133" s="1"/>
      <c r="G133" s="1"/>
      <c r="H133" s="1"/>
      <c r="I133" s="1"/>
      <c r="J133" s="1"/>
      <c r="K133" s="1"/>
      <c r="L133" s="1"/>
    </row>
    <row r="134" spans="1:12" x14ac:dyDescent="0.3">
      <c r="A134" s="1" t="s">
        <v>368</v>
      </c>
      <c r="C134" s="1"/>
      <c r="D134" s="1"/>
      <c r="G134" s="1"/>
      <c r="H134" s="1"/>
      <c r="I134" s="1"/>
      <c r="J134" s="1"/>
      <c r="K134" s="1"/>
      <c r="L134" s="1"/>
    </row>
    <row r="135" spans="1:12" x14ac:dyDescent="0.3">
      <c r="C135" s="1"/>
      <c r="D135" s="1"/>
      <c r="G135" s="1"/>
      <c r="H135" s="1"/>
      <c r="I135" s="1"/>
      <c r="J135" s="1"/>
      <c r="K135" s="1"/>
      <c r="L135" s="1"/>
    </row>
    <row r="136" spans="1:12" x14ac:dyDescent="0.3">
      <c r="A136" s="1" t="s">
        <v>369</v>
      </c>
      <c r="C136" s="1"/>
      <c r="D136" s="1"/>
      <c r="G136" s="1"/>
      <c r="H136" s="1"/>
      <c r="I136" s="1"/>
      <c r="J136" s="1"/>
      <c r="K136" s="1"/>
      <c r="L136" s="1"/>
    </row>
    <row r="137" spans="1:12" x14ac:dyDescent="0.3">
      <c r="B137" s="1">
        <v>2017</v>
      </c>
      <c r="C137" s="1">
        <v>2018</v>
      </c>
      <c r="D137" s="1">
        <v>2019</v>
      </c>
      <c r="E137" s="1">
        <v>2020</v>
      </c>
      <c r="G137" s="1"/>
      <c r="H137" s="1"/>
      <c r="I137" s="1"/>
      <c r="J137" s="1"/>
      <c r="K137" s="1"/>
      <c r="L137" s="1"/>
    </row>
    <row r="138" spans="1:12" x14ac:dyDescent="0.3">
      <c r="A138" s="219" t="s">
        <v>73</v>
      </c>
      <c r="B138" s="9">
        <v>37873200</v>
      </c>
      <c r="C138" s="9">
        <v>38780800</v>
      </c>
      <c r="D138" s="9">
        <v>38549200</v>
      </c>
      <c r="E138" s="9">
        <v>36300200</v>
      </c>
      <c r="G138" s="1"/>
      <c r="H138" s="1"/>
      <c r="I138" s="1"/>
      <c r="J138" s="1"/>
      <c r="K138" s="1"/>
      <c r="L138" s="1"/>
    </row>
    <row r="139" spans="1:12" x14ac:dyDescent="0.3">
      <c r="A139" s="232" t="s">
        <v>334</v>
      </c>
      <c r="B139" s="9">
        <v>26551482</v>
      </c>
      <c r="C139" s="9">
        <v>27567764</v>
      </c>
      <c r="D139" s="9">
        <v>28622027</v>
      </c>
      <c r="E139" s="9">
        <v>31087700</v>
      </c>
      <c r="G139" s="1"/>
      <c r="H139" s="1"/>
      <c r="I139" s="1"/>
      <c r="J139" s="1"/>
      <c r="K139" s="1"/>
      <c r="L139" s="1"/>
    </row>
    <row r="140" spans="1:12" x14ac:dyDescent="0.3">
      <c r="A140" s="232" t="s">
        <v>337</v>
      </c>
      <c r="B140" s="9">
        <v>1782082</v>
      </c>
      <c r="C140" s="9">
        <v>2036404</v>
      </c>
      <c r="D140" s="9">
        <v>1717885</v>
      </c>
      <c r="E140" s="9">
        <v>1887518.4</v>
      </c>
      <c r="G140" s="1"/>
      <c r="H140" s="1"/>
      <c r="I140" s="1"/>
      <c r="J140" s="1"/>
      <c r="K140" s="1"/>
      <c r="L140" s="1"/>
    </row>
    <row r="141" spans="1:12" x14ac:dyDescent="0.3">
      <c r="A141" s="232" t="s">
        <v>340</v>
      </c>
      <c r="B141" s="9">
        <v>11013013</v>
      </c>
      <c r="C141" s="9">
        <v>11042877</v>
      </c>
      <c r="D141" s="9">
        <v>11745084</v>
      </c>
      <c r="G141" s="1"/>
      <c r="H141" s="1"/>
      <c r="I141" s="1"/>
      <c r="J141" s="1"/>
      <c r="K141" s="1"/>
      <c r="L141" s="1"/>
    </row>
    <row r="142" spans="1:12" x14ac:dyDescent="0.3">
      <c r="A142" s="232" t="s">
        <v>345</v>
      </c>
      <c r="B142" s="9">
        <v>22525408</v>
      </c>
      <c r="C142" s="9">
        <v>22354496</v>
      </c>
      <c r="D142" s="9">
        <v>23258932</v>
      </c>
      <c r="G142" s="1"/>
      <c r="H142" s="1"/>
      <c r="I142" s="1"/>
      <c r="J142" s="1"/>
      <c r="K142" s="1"/>
      <c r="L142" s="1"/>
    </row>
    <row r="143" spans="1:12" x14ac:dyDescent="0.3">
      <c r="A143" s="232" t="s">
        <v>346</v>
      </c>
      <c r="B143" s="9">
        <v>21829399</v>
      </c>
      <c r="C143" s="9">
        <v>22711916</v>
      </c>
      <c r="D143" s="9">
        <v>23237615</v>
      </c>
      <c r="G143" s="1"/>
      <c r="H143" s="1"/>
      <c r="I143" s="1"/>
      <c r="J143" s="1"/>
      <c r="K143" s="1"/>
      <c r="L143" s="1"/>
    </row>
    <row r="144" spans="1:12" x14ac:dyDescent="0.3">
      <c r="A144" s="18" t="s">
        <v>356</v>
      </c>
      <c r="B144" s="9">
        <f>SUM(B138:B143)</f>
        <v>121574584</v>
      </c>
      <c r="C144" s="9">
        <f t="shared" ref="C144:D144" si="12">SUM(C138:C143)</f>
        <v>124494257</v>
      </c>
      <c r="D144" s="9">
        <f t="shared" si="12"/>
        <v>127130743</v>
      </c>
      <c r="G144" s="1"/>
      <c r="H144" s="1"/>
      <c r="I144" s="1"/>
      <c r="J144" s="1"/>
      <c r="K144" s="1"/>
      <c r="L144" s="1"/>
    </row>
    <row r="145" spans="1:12" x14ac:dyDescent="0.3">
      <c r="C145" s="1"/>
      <c r="D145" s="1"/>
      <c r="G145" s="1"/>
      <c r="H145" s="1"/>
      <c r="I145" s="1"/>
      <c r="J145" s="1"/>
      <c r="K145" s="1"/>
      <c r="L145" s="1"/>
    </row>
    <row r="146" spans="1:12" x14ac:dyDescent="0.3">
      <c r="B146" s="1">
        <v>2017</v>
      </c>
      <c r="C146" s="1">
        <v>2018</v>
      </c>
      <c r="D146" s="1">
        <v>2019</v>
      </c>
      <c r="E146" s="1" t="s">
        <v>358</v>
      </c>
      <c r="G146" s="1"/>
      <c r="H146" s="1"/>
      <c r="I146" s="1"/>
      <c r="J146" s="1"/>
      <c r="K146" s="1"/>
      <c r="L146" s="1"/>
    </row>
    <row r="147" spans="1:12" x14ac:dyDescent="0.3">
      <c r="A147" s="203" t="s">
        <v>73</v>
      </c>
      <c r="B147" s="9">
        <v>37873200</v>
      </c>
      <c r="C147" s="9">
        <v>38780800</v>
      </c>
      <c r="D147" s="9">
        <v>38549200</v>
      </c>
      <c r="E147" s="9">
        <f>(B147+C147+D147)/3</f>
        <v>38401066.666666664</v>
      </c>
      <c r="G147" s="1"/>
      <c r="H147" s="1"/>
      <c r="I147" s="1"/>
      <c r="J147" s="1"/>
      <c r="K147" s="1"/>
      <c r="L147" s="1"/>
    </row>
    <row r="148" spans="1:12" x14ac:dyDescent="0.3">
      <c r="A148" s="204" t="s">
        <v>363</v>
      </c>
      <c r="B148" s="9">
        <v>26551482</v>
      </c>
      <c r="C148" s="9">
        <v>27567764</v>
      </c>
      <c r="D148" s="9">
        <v>28622027</v>
      </c>
      <c r="E148" s="9">
        <f t="shared" ref="E148:E152" si="13">(B148+C148+D148)/3</f>
        <v>27580424.333333332</v>
      </c>
      <c r="G148" s="1"/>
      <c r="H148" s="1"/>
      <c r="I148" s="1"/>
      <c r="J148" s="1"/>
      <c r="K148" s="1"/>
      <c r="L148" s="1"/>
    </row>
    <row r="149" spans="1:12" x14ac:dyDescent="0.3">
      <c r="A149" s="204" t="s">
        <v>364</v>
      </c>
      <c r="B149" s="9">
        <f>B140+B141</f>
        <v>12795095</v>
      </c>
      <c r="C149" s="9">
        <f t="shared" ref="C149:D149" si="14">C140+C141</f>
        <v>13079281</v>
      </c>
      <c r="D149" s="9">
        <f t="shared" si="14"/>
        <v>13462969</v>
      </c>
      <c r="E149" s="9">
        <f t="shared" si="13"/>
        <v>13112448.333333334</v>
      </c>
      <c r="G149" s="1"/>
      <c r="H149" s="1"/>
      <c r="I149" s="1"/>
      <c r="J149" s="1"/>
      <c r="K149" s="1"/>
      <c r="L149" s="1"/>
    </row>
    <row r="150" spans="1:12" x14ac:dyDescent="0.3">
      <c r="A150" s="204" t="s">
        <v>365</v>
      </c>
      <c r="B150" s="9">
        <v>22525408</v>
      </c>
      <c r="C150" s="9">
        <v>22354496</v>
      </c>
      <c r="D150" s="9">
        <v>23258932</v>
      </c>
      <c r="E150" s="9">
        <f t="shared" si="13"/>
        <v>22712945.333333332</v>
      </c>
      <c r="G150" s="1"/>
      <c r="H150" s="1"/>
      <c r="I150" s="1"/>
      <c r="J150" s="1"/>
      <c r="K150" s="1"/>
      <c r="L150" s="1"/>
    </row>
    <row r="151" spans="1:12" x14ac:dyDescent="0.3">
      <c r="A151" s="204" t="s">
        <v>366</v>
      </c>
      <c r="B151" s="9">
        <v>21829399</v>
      </c>
      <c r="C151" s="9">
        <v>22711916</v>
      </c>
      <c r="D151" s="9">
        <v>23237615</v>
      </c>
      <c r="E151" s="9">
        <f t="shared" si="13"/>
        <v>22592976.666666668</v>
      </c>
      <c r="G151" s="1"/>
      <c r="H151" s="1"/>
      <c r="I151" s="1"/>
      <c r="J151" s="1"/>
      <c r="K151" s="1"/>
      <c r="L151" s="1"/>
    </row>
    <row r="152" spans="1:12" x14ac:dyDescent="0.3">
      <c r="A152" s="18" t="s">
        <v>367</v>
      </c>
      <c r="B152" s="9">
        <v>121574584</v>
      </c>
      <c r="C152" s="9">
        <v>124494257</v>
      </c>
      <c r="D152" s="9">
        <v>127130743</v>
      </c>
      <c r="E152" s="9">
        <f t="shared" si="13"/>
        <v>124399861.33333333</v>
      </c>
      <c r="G152" s="1"/>
      <c r="H152" s="1"/>
      <c r="I152" s="1"/>
      <c r="J152" s="1"/>
      <c r="K152" s="1"/>
      <c r="L152" s="1"/>
    </row>
    <row r="153" spans="1:12" x14ac:dyDescent="0.3">
      <c r="C153" s="1"/>
      <c r="D153" s="1"/>
      <c r="G153" s="1"/>
      <c r="H153" s="1"/>
      <c r="I153" s="1"/>
      <c r="J153" s="1"/>
      <c r="K153" s="1"/>
      <c r="L153" s="1"/>
    </row>
    <row r="154" spans="1:12" x14ac:dyDescent="0.3">
      <c r="B154" s="1" t="s">
        <v>370</v>
      </c>
      <c r="C154" s="1"/>
      <c r="D154" s="1"/>
      <c r="G154" s="1"/>
      <c r="H154" s="1"/>
      <c r="I154" s="1"/>
      <c r="J154" s="1"/>
      <c r="K154" s="1"/>
      <c r="L154" s="1"/>
    </row>
    <row r="155" spans="1:12" x14ac:dyDescent="0.3">
      <c r="A155" s="203" t="s">
        <v>73</v>
      </c>
      <c r="B155" s="88">
        <f>E147/$E$152*100</f>
        <v>30.869059060901847</v>
      </c>
      <c r="C155" s="1"/>
      <c r="D155" s="1"/>
      <c r="G155" s="1"/>
      <c r="H155" s="1"/>
      <c r="I155" s="1"/>
      <c r="J155" s="1"/>
      <c r="K155" s="1"/>
      <c r="L155" s="1"/>
    </row>
    <row r="156" spans="1:12" x14ac:dyDescent="0.3">
      <c r="A156" s="204" t="s">
        <v>363</v>
      </c>
      <c r="B156" s="88">
        <f t="shared" ref="B156:B159" si="15">E148/$E$152*100</f>
        <v>22.170783823810478</v>
      </c>
      <c r="C156" s="1"/>
      <c r="D156" s="1"/>
      <c r="G156" s="1"/>
      <c r="H156" s="1"/>
      <c r="I156" s="1"/>
      <c r="J156" s="1"/>
      <c r="K156" s="1"/>
      <c r="L156" s="1"/>
    </row>
    <row r="157" spans="1:12" x14ac:dyDescent="0.3">
      <c r="A157" s="204" t="s">
        <v>364</v>
      </c>
      <c r="B157" s="88">
        <f t="shared" si="15"/>
        <v>10.540565072012514</v>
      </c>
      <c r="C157" s="1"/>
      <c r="D157" s="1"/>
      <c r="G157" s="1"/>
      <c r="H157" s="1"/>
      <c r="I157" s="1"/>
      <c r="J157" s="1"/>
      <c r="K157" s="1"/>
      <c r="L157" s="1"/>
    </row>
    <row r="158" spans="1:12" x14ac:dyDescent="0.3">
      <c r="A158" s="204" t="s">
        <v>365</v>
      </c>
      <c r="B158" s="88">
        <f t="shared" si="15"/>
        <v>18.258014992857014</v>
      </c>
      <c r="C158" s="1"/>
      <c r="D158" s="1"/>
      <c r="G158" s="1"/>
      <c r="H158" s="1"/>
      <c r="I158" s="1"/>
      <c r="J158" s="1"/>
      <c r="K158" s="1"/>
      <c r="L158" s="1"/>
    </row>
    <row r="159" spans="1:12" x14ac:dyDescent="0.3">
      <c r="A159" s="204" t="s">
        <v>366</v>
      </c>
      <c r="B159" s="88">
        <f t="shared" si="15"/>
        <v>18.161577050418153</v>
      </c>
      <c r="C159" s="1"/>
      <c r="D159" s="1"/>
      <c r="G159" s="1"/>
      <c r="H159" s="1"/>
      <c r="I159" s="1"/>
      <c r="J159" s="1"/>
      <c r="K159" s="1"/>
      <c r="L159" s="1"/>
    </row>
    <row r="160" spans="1:12" x14ac:dyDescent="0.3">
      <c r="A160" s="18" t="s">
        <v>367</v>
      </c>
      <c r="C160" s="1"/>
      <c r="D160" s="1"/>
      <c r="G160" s="1"/>
      <c r="H160" s="1"/>
      <c r="I160" s="1"/>
      <c r="J160" s="1"/>
      <c r="K160" s="1"/>
      <c r="L160" s="1"/>
    </row>
    <row r="161" spans="1:12" x14ac:dyDescent="0.3">
      <c r="C161" s="1"/>
      <c r="D161" s="1"/>
      <c r="G161" s="1"/>
      <c r="H161" s="1"/>
      <c r="I161" s="1"/>
      <c r="J161" s="1"/>
      <c r="K161" s="1"/>
      <c r="L161" s="1"/>
    </row>
    <row r="162" spans="1:12" x14ac:dyDescent="0.3">
      <c r="C162" s="1"/>
      <c r="D162" s="1"/>
      <c r="G162" s="1"/>
      <c r="H162" s="1"/>
      <c r="I162" s="1"/>
      <c r="J162" s="1"/>
      <c r="K162" s="1"/>
      <c r="L162" s="1"/>
    </row>
    <row r="163" spans="1:12" x14ac:dyDescent="0.3">
      <c r="B163" s="1" t="s">
        <v>371</v>
      </c>
      <c r="C163" s="1"/>
      <c r="D163" s="1"/>
      <c r="G163" s="1"/>
      <c r="H163" s="1"/>
      <c r="I163" s="1"/>
      <c r="J163" s="1"/>
      <c r="K163" s="1"/>
      <c r="L163" s="1"/>
    </row>
    <row r="164" spans="1:12" x14ac:dyDescent="0.3">
      <c r="A164" s="203" t="s">
        <v>73</v>
      </c>
      <c r="B164" s="11">
        <f>E147/C64*100</f>
        <v>63.295442602558985</v>
      </c>
      <c r="C164" s="1"/>
      <c r="D164" s="1"/>
      <c r="G164" s="1"/>
      <c r="H164" s="1"/>
      <c r="I164" s="1"/>
      <c r="J164" s="1"/>
      <c r="K164" s="1"/>
      <c r="L164" s="1"/>
    </row>
    <row r="165" spans="1:12" x14ac:dyDescent="0.3">
      <c r="A165" s="204" t="s">
        <v>363</v>
      </c>
      <c r="B165" s="11">
        <f t="shared" ref="B165:B169" si="16">E148/C65*100</f>
        <v>19.296922659060943</v>
      </c>
      <c r="C165" s="1"/>
      <c r="D165" s="1"/>
      <c r="G165" s="1"/>
      <c r="H165" s="1"/>
      <c r="I165" s="1"/>
      <c r="J165" s="1"/>
      <c r="K165" s="1"/>
      <c r="L165" s="1"/>
    </row>
    <row r="166" spans="1:12" x14ac:dyDescent="0.3">
      <c r="A166" s="204" t="s">
        <v>364</v>
      </c>
      <c r="B166" s="11">
        <f t="shared" si="16"/>
        <v>9.9747316199609415</v>
      </c>
      <c r="C166" s="1"/>
      <c r="D166" s="1"/>
      <c r="G166" s="1"/>
      <c r="H166" s="1"/>
      <c r="I166" s="1"/>
      <c r="J166" s="1"/>
      <c r="K166" s="1"/>
      <c r="L166" s="1"/>
    </row>
    <row r="167" spans="1:12" x14ac:dyDescent="0.3">
      <c r="A167" s="204" t="s">
        <v>365</v>
      </c>
      <c r="B167" s="11">
        <f t="shared" si="16"/>
        <v>17.148945543182084</v>
      </c>
      <c r="C167" s="1"/>
      <c r="D167" s="1"/>
      <c r="G167" s="1"/>
      <c r="H167" s="1"/>
      <c r="I167" s="1"/>
      <c r="J167" s="1"/>
      <c r="K167" s="1"/>
      <c r="L167" s="1"/>
    </row>
    <row r="168" spans="1:12" x14ac:dyDescent="0.3">
      <c r="A168" s="204" t="s">
        <v>366</v>
      </c>
      <c r="B168" s="11">
        <f t="shared" si="16"/>
        <v>36.713702945660884</v>
      </c>
      <c r="C168" s="1"/>
      <c r="D168" s="1"/>
      <c r="G168" s="1"/>
      <c r="H168" s="1"/>
      <c r="I168" s="1"/>
      <c r="J168" s="1"/>
      <c r="K168" s="1"/>
      <c r="L168" s="1"/>
    </row>
    <row r="169" spans="1:12" x14ac:dyDescent="0.3">
      <c r="A169" s="18" t="s">
        <v>367</v>
      </c>
      <c r="B169" s="11">
        <f t="shared" si="16"/>
        <v>23.514434269622395</v>
      </c>
      <c r="C169" s="1"/>
      <c r="D169" s="1"/>
      <c r="G169" s="1"/>
      <c r="H169" s="1"/>
      <c r="I169" s="1"/>
      <c r="J169" s="1"/>
      <c r="K169" s="1"/>
      <c r="L169" s="1"/>
    </row>
    <row r="170" spans="1:12" x14ac:dyDescent="0.3">
      <c r="C170" s="1"/>
      <c r="D170" s="1"/>
      <c r="G170" s="1"/>
      <c r="H170" s="1"/>
      <c r="I170" s="1"/>
      <c r="J170" s="1"/>
      <c r="K170" s="1"/>
      <c r="L170" s="1"/>
    </row>
    <row r="171" spans="1:12" x14ac:dyDescent="0.3">
      <c r="C171" s="1"/>
      <c r="D171" s="1"/>
      <c r="G171" s="1"/>
      <c r="H171" s="1"/>
      <c r="I171" s="1"/>
      <c r="J171" s="1"/>
      <c r="K171" s="1"/>
      <c r="L171" s="1"/>
    </row>
    <row r="172" spans="1:12" x14ac:dyDescent="0.3">
      <c r="C172" s="1"/>
      <c r="D172" s="1"/>
      <c r="G172" s="1"/>
      <c r="H172" s="1"/>
      <c r="I172" s="1"/>
      <c r="J172" s="1"/>
      <c r="K172" s="1"/>
      <c r="L172" s="1"/>
    </row>
    <row r="173" spans="1:12" x14ac:dyDescent="0.3">
      <c r="C173" s="1"/>
      <c r="D173" s="1"/>
      <c r="G173" s="1"/>
      <c r="H173" s="1"/>
      <c r="I173" s="1"/>
      <c r="J173" s="1"/>
      <c r="K173" s="1"/>
      <c r="L173" s="1"/>
    </row>
    <row r="174" spans="1:12" x14ac:dyDescent="0.3">
      <c r="C174" s="1"/>
      <c r="D174" s="1"/>
      <c r="G174" s="1"/>
      <c r="H174" s="1"/>
      <c r="I174" s="1"/>
      <c r="J174" s="1"/>
      <c r="K174" s="1"/>
      <c r="L174" s="1"/>
    </row>
    <row r="175" spans="1:12" x14ac:dyDescent="0.3">
      <c r="C175" s="1"/>
      <c r="D175" s="1"/>
      <c r="G175" s="1"/>
      <c r="H175" s="1"/>
      <c r="I175" s="1"/>
      <c r="J175" s="1"/>
      <c r="K175" s="1"/>
      <c r="L175" s="1"/>
    </row>
    <row r="176" spans="1:12" x14ac:dyDescent="0.3">
      <c r="C176" s="1"/>
      <c r="D176" s="1"/>
      <c r="G176" s="1"/>
      <c r="H176" s="1"/>
      <c r="I176" s="1"/>
      <c r="J176" s="1"/>
      <c r="K176" s="1"/>
      <c r="L176" s="1"/>
    </row>
    <row r="177" s="1" customFormat="1" x14ac:dyDescent="0.3"/>
    <row r="178" s="1" customFormat="1" x14ac:dyDescent="0.3"/>
    <row r="179" s="1" customFormat="1" x14ac:dyDescent="0.3"/>
    <row r="180" s="1" customFormat="1" x14ac:dyDescent="0.3"/>
    <row r="181" s="1" customFormat="1" x14ac:dyDescent="0.3"/>
    <row r="182" s="1" customFormat="1" x14ac:dyDescent="0.3"/>
    <row r="183" s="1" customFormat="1" x14ac:dyDescent="0.3"/>
    <row r="184" s="1" customFormat="1" x14ac:dyDescent="0.3"/>
    <row r="185" s="1" customFormat="1" x14ac:dyDescent="0.3"/>
    <row r="186" s="1" customFormat="1" x14ac:dyDescent="0.3"/>
    <row r="187" s="1" customFormat="1" x14ac:dyDescent="0.3"/>
    <row r="188" s="1" customFormat="1" x14ac:dyDescent="0.3"/>
    <row r="189" s="1" customFormat="1" x14ac:dyDescent="0.3"/>
    <row r="190" s="1" customFormat="1" x14ac:dyDescent="0.3"/>
    <row r="191" s="1" customFormat="1" x14ac:dyDescent="0.3"/>
    <row r="192" s="1" customFormat="1" x14ac:dyDescent="0.3"/>
    <row r="193" s="1" customFormat="1" x14ac:dyDescent="0.3"/>
    <row r="194" s="1" customFormat="1" x14ac:dyDescent="0.3"/>
    <row r="195" s="1" customFormat="1" x14ac:dyDescent="0.3"/>
    <row r="196" s="1" customFormat="1" x14ac:dyDescent="0.3"/>
    <row r="197" s="1" customFormat="1" x14ac:dyDescent="0.3"/>
    <row r="198" s="1" customFormat="1" x14ac:dyDescent="0.3"/>
    <row r="199" s="1" customFormat="1" x14ac:dyDescent="0.3"/>
    <row r="200" s="1" customFormat="1" x14ac:dyDescent="0.3"/>
    <row r="201" s="1" customFormat="1" x14ac:dyDescent="0.3"/>
    <row r="202" s="1" customFormat="1" x14ac:dyDescent="0.3"/>
    <row r="203" s="1" customFormat="1" x14ac:dyDescent="0.3"/>
    <row r="204" s="1" customFormat="1" x14ac:dyDescent="0.3"/>
    <row r="205" s="1" customFormat="1" x14ac:dyDescent="0.3"/>
    <row r="206" s="1" customFormat="1" x14ac:dyDescent="0.3"/>
    <row r="207" s="1" customFormat="1" x14ac:dyDescent="0.3"/>
    <row r="208" s="1" customFormat="1" x14ac:dyDescent="0.3"/>
    <row r="209" s="1" customFormat="1" x14ac:dyDescent="0.3"/>
    <row r="210" s="1" customFormat="1" x14ac:dyDescent="0.3"/>
    <row r="211" s="1" customFormat="1" x14ac:dyDescent="0.3"/>
    <row r="212" s="1" customFormat="1" x14ac:dyDescent="0.3"/>
    <row r="213" s="1" customFormat="1" x14ac:dyDescent="0.3"/>
    <row r="214" s="1" customFormat="1" x14ac:dyDescent="0.3"/>
    <row r="215" s="1" customFormat="1" x14ac:dyDescent="0.3"/>
    <row r="216" s="1" customFormat="1" x14ac:dyDescent="0.3"/>
    <row r="217" s="1" customFormat="1" x14ac:dyDescent="0.3"/>
    <row r="218" s="1" customFormat="1" x14ac:dyDescent="0.3"/>
    <row r="219" s="1" customFormat="1" x14ac:dyDescent="0.3"/>
    <row r="220" s="1" customFormat="1" x14ac:dyDescent="0.3"/>
    <row r="221" s="1" customFormat="1" x14ac:dyDescent="0.3"/>
    <row r="222" s="1" customFormat="1" x14ac:dyDescent="0.3"/>
    <row r="223" s="1" customFormat="1" x14ac:dyDescent="0.3"/>
    <row r="224" s="1" customFormat="1" x14ac:dyDescent="0.3"/>
    <row r="225" s="1" customFormat="1" x14ac:dyDescent="0.3"/>
    <row r="226" s="1" customFormat="1" x14ac:dyDescent="0.3"/>
    <row r="227" s="1" customFormat="1" x14ac:dyDescent="0.3"/>
    <row r="228" s="1" customFormat="1" x14ac:dyDescent="0.3"/>
    <row r="229" s="1" customFormat="1" x14ac:dyDescent="0.3"/>
    <row r="230" s="1" customFormat="1" x14ac:dyDescent="0.3"/>
    <row r="231" s="1" customFormat="1" x14ac:dyDescent="0.3"/>
    <row r="232" s="1" customFormat="1" x14ac:dyDescent="0.3"/>
    <row r="233" s="1" customFormat="1" x14ac:dyDescent="0.3"/>
    <row r="234" s="1" customFormat="1" x14ac:dyDescent="0.3"/>
    <row r="235" s="1" customFormat="1" x14ac:dyDescent="0.3"/>
    <row r="236" s="1" customFormat="1" x14ac:dyDescent="0.3"/>
    <row r="237" s="1" customFormat="1" x14ac:dyDescent="0.3"/>
    <row r="238" s="1" customFormat="1" x14ac:dyDescent="0.3"/>
    <row r="239" s="1" customFormat="1" x14ac:dyDescent="0.3"/>
    <row r="240" s="1" customFormat="1" x14ac:dyDescent="0.3"/>
    <row r="241" s="1" customFormat="1" x14ac:dyDescent="0.3"/>
    <row r="242" s="1" customFormat="1" x14ac:dyDescent="0.3"/>
    <row r="243" s="1" customFormat="1" x14ac:dyDescent="0.3"/>
    <row r="244" s="1" customFormat="1" x14ac:dyDescent="0.3"/>
    <row r="245" s="1" customFormat="1" x14ac:dyDescent="0.3"/>
    <row r="246" s="1" customFormat="1" x14ac:dyDescent="0.3"/>
    <row r="247" s="1" customFormat="1" x14ac:dyDescent="0.3"/>
    <row r="248" s="1" customFormat="1" x14ac:dyDescent="0.3"/>
    <row r="249" s="1" customFormat="1" x14ac:dyDescent="0.3"/>
    <row r="250" s="1" customFormat="1" x14ac:dyDescent="0.3"/>
    <row r="251" s="1" customFormat="1" x14ac:dyDescent="0.3"/>
    <row r="252" s="1" customFormat="1" x14ac:dyDescent="0.3"/>
    <row r="253" s="1" customFormat="1" x14ac:dyDescent="0.3"/>
    <row r="254" s="1" customFormat="1" x14ac:dyDescent="0.3"/>
    <row r="255" s="1" customFormat="1" x14ac:dyDescent="0.3"/>
    <row r="256" s="1" customFormat="1" x14ac:dyDescent="0.3"/>
    <row r="257" s="1" customFormat="1" x14ac:dyDescent="0.3"/>
    <row r="258" s="1" customFormat="1" x14ac:dyDescent="0.3"/>
    <row r="259" s="1" customFormat="1" x14ac:dyDescent="0.3"/>
    <row r="260" s="1" customFormat="1" x14ac:dyDescent="0.3"/>
    <row r="261" s="1" customFormat="1" x14ac:dyDescent="0.3"/>
    <row r="262" s="1" customFormat="1" x14ac:dyDescent="0.3"/>
    <row r="263" s="1" customFormat="1" x14ac:dyDescent="0.3"/>
    <row r="264" s="1" customFormat="1" x14ac:dyDescent="0.3"/>
    <row r="265" s="1" customFormat="1" x14ac:dyDescent="0.3"/>
    <row r="266" s="1" customFormat="1" x14ac:dyDescent="0.3"/>
    <row r="267" s="1" customFormat="1" x14ac:dyDescent="0.3"/>
    <row r="268" s="1" customFormat="1" x14ac:dyDescent="0.3"/>
    <row r="269" s="1" customFormat="1" x14ac:dyDescent="0.3"/>
    <row r="270" s="1" customFormat="1" x14ac:dyDescent="0.3"/>
    <row r="271" s="1" customFormat="1" x14ac:dyDescent="0.3"/>
    <row r="272" s="1" customFormat="1" x14ac:dyDescent="0.3"/>
    <row r="273" s="1" customFormat="1" x14ac:dyDescent="0.3"/>
    <row r="274" s="1" customFormat="1" x14ac:dyDescent="0.3"/>
    <row r="275" s="1" customFormat="1" x14ac:dyDescent="0.3"/>
  </sheetData>
  <mergeCells count="10">
    <mergeCell ref="A13:B13"/>
    <mergeCell ref="B15:B16"/>
    <mergeCell ref="A11:B11"/>
    <mergeCell ref="C11:L11"/>
    <mergeCell ref="A12:B12"/>
    <mergeCell ref="C12:D12"/>
    <mergeCell ref="E12:F12"/>
    <mergeCell ref="G12:H12"/>
    <mergeCell ref="I12:J12"/>
    <mergeCell ref="K12:L12"/>
  </mergeCells>
  <hyperlinks>
    <hyperlink ref="A10" r:id="rId1" display="http://dati.istat.it/OECDStat_Metadata/ShowMetadata.ashx?Dataset=DCSP_SBSNAZ&amp;ShowOnWeb=true&amp;Lang=it" xr:uid="{00000000-0004-0000-1400-000000000000}"/>
    <hyperlink ref="C13" r:id="rId2" display="http://dati.istat.it/OECDStat_Metadata/ShowMetadata.ashx?Dataset=DCSP_SBSNAZ&amp;Coords=%5bTIPO_DATO29%5d.%5b12110%5d&amp;ShowOnWeb=true&amp;Lang=it" xr:uid="{00000000-0004-0000-1400-000001000000}"/>
    <hyperlink ref="D13" r:id="rId3" display="http://dati.istat.it/OECDStat_Metadata/ShowMetadata.ashx?Dataset=DCSP_SBSNAZ&amp;Coords=%5bTIPO_DATO29%5d.%5b12150%5d&amp;ShowOnWeb=true&amp;Lang=it" xr:uid="{00000000-0004-0000-1400-000002000000}"/>
    <hyperlink ref="G13" r:id="rId4" display="http://dati.istat.it/OECDStat_Metadata/ShowMetadata.ashx?Dataset=DCSP_SBSNAZ&amp;Coords=%5bTIPO_DATO29%5d.%5b12110%5d&amp;ShowOnWeb=true&amp;Lang=it" xr:uid="{00000000-0004-0000-1400-000003000000}"/>
    <hyperlink ref="H13" r:id="rId5" display="http://dati.istat.it/OECDStat_Metadata/ShowMetadata.ashx?Dataset=DCSP_SBSNAZ&amp;Coords=%5bTIPO_DATO29%5d.%5b12150%5d&amp;ShowOnWeb=true&amp;Lang=it" xr:uid="{00000000-0004-0000-1400-000004000000}"/>
    <hyperlink ref="J13" r:id="rId6" display="http://dati.istat.it/OECDStat_Metadata/ShowMetadata.ashx?Dataset=DCSP_SBSNAZ&amp;Coords=%5bTIPO_DATO29%5d.%5b12150%5d&amp;ShowOnWeb=true&amp;Lang=it" xr:uid="{00000000-0004-0000-1400-000005000000}"/>
    <hyperlink ref="K13" r:id="rId7" display="http://dati.istat.it/OECDStat_Metadata/ShowMetadata.ashx?Dataset=DCSP_SBSNAZ&amp;Coords=%5bTIPO_DATO29%5d.%5b12110%5d&amp;ShowOnWeb=true&amp;Lang=it" xr:uid="{00000000-0004-0000-1400-000006000000}"/>
    <hyperlink ref="L13" r:id="rId8" display="http://dati.istat.it/OECDStat_Metadata/ShowMetadata.ashx?Dataset=DCSP_SBSNAZ&amp;Coords=%5bTIPO_DATO29%5d.%5b12150%5d&amp;ShowOnWeb=true&amp;Lang=it" xr:uid="{00000000-0004-0000-1400-000007000000}"/>
    <hyperlink ref="A36" r:id="rId9" display="http://dativ7a.istat.it//index.aspx?DatasetCode=DCSP_SBSNAZ" xr:uid="{00000000-0004-0000-1400-000008000000}"/>
    <hyperlink ref="F13" r:id="rId10" display="http://dati.istat.it/OECDStat_Metadata/ShowMetadata.ashx?Dataset=DCSP_SBSNAZ&amp;Coords=%5bTIPO_DATO29%5d.%5b12150%5d&amp;ShowOnWeb=true&amp;Lang=it" xr:uid="{00000000-0004-0000-1400-000009000000}"/>
    <hyperlink ref="E13" r:id="rId11" display="http://dati.istat.it/OECDStat_Metadata/ShowMetadata.ashx?Dataset=DCSP_SBSNAZ&amp;Coords=%5bTIPO_DATO29%5d.%5b12110%5d&amp;ShowOnWeb=true&amp;Lang=it" xr:uid="{00000000-0004-0000-1400-00000A000000}"/>
    <hyperlink ref="I13" r:id="rId12" display="http://dati.istat.it/OECDStat_Metadata/ShowMetadata.ashx?Dataset=DCSP_SBSNAZ&amp;Coords=%5bTIPO_DATO29%5d.%5b12110%5d&amp;ShowOnWeb=true&amp;Lang=it" xr:uid="{00000000-0004-0000-1400-00000B000000}"/>
  </hyperlinks>
  <pageMargins left="0.75" right="0.75" top="1" bottom="1" header="0.5" footer="0.5"/>
  <pageSetup orientation="portrait" verticalDpi="0" r:id="rId13"/>
  <drawing r:id="rId14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L1223"/>
  <sheetViews>
    <sheetView showGridLines="0" zoomScale="70" zoomScaleNormal="70" workbookViewId="0">
      <selection activeCell="A2" sqref="A2"/>
    </sheetView>
  </sheetViews>
  <sheetFormatPr defaultColWidth="8.75" defaultRowHeight="13" x14ac:dyDescent="0.3"/>
  <cols>
    <col min="1" max="1" width="36.5" style="1" customWidth="1"/>
    <col min="2" max="2" width="18.75" style="1" customWidth="1"/>
    <col min="3" max="3" width="14.25" style="82" customWidth="1"/>
    <col min="4" max="4" width="11.25" style="83" customWidth="1"/>
    <col min="5" max="5" width="11.5" style="1" customWidth="1"/>
    <col min="6" max="6" width="14.25" style="1" customWidth="1"/>
    <col min="7" max="7" width="13.75" style="82" customWidth="1"/>
    <col min="8" max="8" width="12.75" style="83" bestFit="1" customWidth="1"/>
    <col min="9" max="9" width="11.25" style="82" bestFit="1" customWidth="1"/>
    <col min="10" max="10" width="12.75" style="83" bestFit="1" customWidth="1"/>
    <col min="11" max="11" width="11.25" style="82" bestFit="1" customWidth="1"/>
    <col min="12" max="12" width="13.75" style="83" bestFit="1" customWidth="1"/>
    <col min="13" max="14" width="13.75" style="1" bestFit="1" customWidth="1"/>
    <col min="15" max="16384" width="8.75" style="1"/>
  </cols>
  <sheetData>
    <row r="1" spans="1:12" x14ac:dyDescent="0.3">
      <c r="C1" s="1"/>
      <c r="D1" s="1"/>
      <c r="G1" s="1"/>
      <c r="H1" s="1"/>
      <c r="I1" s="1"/>
      <c r="J1" s="1"/>
      <c r="K1" s="1"/>
      <c r="L1" s="1"/>
    </row>
    <row r="2" spans="1:12" x14ac:dyDescent="0.3">
      <c r="A2" s="18"/>
      <c r="C2" s="1"/>
      <c r="D2" s="1"/>
      <c r="G2" s="1"/>
      <c r="H2" s="1"/>
      <c r="I2" s="1"/>
      <c r="J2" s="1"/>
      <c r="K2" s="1"/>
      <c r="L2" s="1"/>
    </row>
    <row r="3" spans="1:12" x14ac:dyDescent="0.3">
      <c r="B3" s="18" t="s">
        <v>139</v>
      </c>
      <c r="C3" s="1"/>
      <c r="D3" s="1"/>
      <c r="G3" s="1"/>
      <c r="H3" s="1"/>
      <c r="I3" s="1"/>
      <c r="J3" s="1"/>
      <c r="K3" s="1"/>
      <c r="L3" s="1"/>
    </row>
    <row r="4" spans="1:12" x14ac:dyDescent="0.3">
      <c r="A4" s="203" t="s">
        <v>73</v>
      </c>
      <c r="B4" s="11">
        <v>-2.4779514070050781</v>
      </c>
      <c r="C4" s="1"/>
      <c r="D4" s="1"/>
      <c r="G4" s="1"/>
      <c r="H4" s="1"/>
      <c r="I4" s="1"/>
      <c r="J4" s="1"/>
      <c r="K4" s="1"/>
      <c r="L4" s="1"/>
    </row>
    <row r="5" spans="1:12" x14ac:dyDescent="0.3">
      <c r="A5" s="204" t="s">
        <v>363</v>
      </c>
      <c r="B5" s="11">
        <v>-3.7228171302032829</v>
      </c>
      <c r="C5" s="1"/>
      <c r="D5" s="1"/>
      <c r="G5" s="1"/>
      <c r="H5" s="1"/>
      <c r="I5" s="1"/>
      <c r="J5" s="1"/>
      <c r="K5" s="1"/>
      <c r="L5" s="1"/>
    </row>
    <row r="6" spans="1:12" x14ac:dyDescent="0.3">
      <c r="A6" s="204" t="s">
        <v>364</v>
      </c>
      <c r="B6" s="11">
        <v>5.0397707544610402</v>
      </c>
      <c r="C6" s="1"/>
      <c r="D6" s="1"/>
      <c r="G6" s="1"/>
      <c r="H6" s="1"/>
      <c r="I6" s="1"/>
      <c r="J6" s="1"/>
      <c r="K6" s="1"/>
      <c r="L6" s="1"/>
    </row>
    <row r="7" spans="1:12" x14ac:dyDescent="0.3">
      <c r="A7" s="204" t="s">
        <v>365</v>
      </c>
      <c r="B7" s="11">
        <v>1.4486077823843786</v>
      </c>
      <c r="C7" s="1"/>
      <c r="D7" s="1"/>
      <c r="G7" s="1"/>
      <c r="H7" s="1"/>
      <c r="I7" s="1"/>
      <c r="J7" s="1"/>
      <c r="K7" s="1"/>
      <c r="L7" s="1"/>
    </row>
    <row r="8" spans="1:12" x14ac:dyDescent="0.3">
      <c r="A8" s="204" t="s">
        <v>366</v>
      </c>
      <c r="B8" s="11">
        <v>-42.731350229371479</v>
      </c>
      <c r="C8" s="1"/>
      <c r="D8" s="1"/>
      <c r="G8" s="1"/>
      <c r="H8" s="1"/>
      <c r="I8" s="1"/>
      <c r="J8" s="1"/>
      <c r="K8" s="1"/>
      <c r="L8" s="1"/>
    </row>
    <row r="9" spans="1:12" x14ac:dyDescent="0.3">
      <c r="A9" s="1" t="s">
        <v>367</v>
      </c>
      <c r="B9" s="11">
        <v>-4.7702640391358875</v>
      </c>
      <c r="C9" s="1"/>
      <c r="D9" s="1"/>
      <c r="G9" s="1"/>
      <c r="H9" s="1"/>
      <c r="I9" s="1"/>
      <c r="J9" s="1"/>
      <c r="K9" s="1"/>
      <c r="L9" s="1"/>
    </row>
    <row r="10" spans="1:12" x14ac:dyDescent="0.3">
      <c r="C10" s="1"/>
      <c r="D10" s="1"/>
      <c r="G10" s="1"/>
      <c r="H10" s="1"/>
      <c r="I10" s="1"/>
      <c r="J10" s="1"/>
      <c r="K10" s="1"/>
      <c r="L10" s="1"/>
    </row>
    <row r="11" spans="1:12" x14ac:dyDescent="0.3">
      <c r="A11" s="18" t="s">
        <v>372</v>
      </c>
      <c r="C11" s="1"/>
      <c r="D11" s="1"/>
      <c r="G11" s="1"/>
      <c r="H11" s="1"/>
      <c r="I11" s="1"/>
      <c r="J11" s="1"/>
      <c r="K11" s="1"/>
      <c r="L11" s="1"/>
    </row>
    <row r="12" spans="1:12" x14ac:dyDescent="0.3">
      <c r="C12" s="1"/>
      <c r="D12" s="1"/>
      <c r="G12" s="1"/>
      <c r="H12" s="1"/>
      <c r="I12" s="1"/>
      <c r="J12" s="1"/>
      <c r="K12" s="1"/>
      <c r="L12" s="1"/>
    </row>
    <row r="13" spans="1:12" x14ac:dyDescent="0.3">
      <c r="C13" s="1"/>
      <c r="D13" s="1"/>
      <c r="G13" s="1"/>
      <c r="H13" s="1"/>
      <c r="I13" s="1"/>
      <c r="J13" s="1"/>
      <c r="K13" s="1"/>
      <c r="L13" s="1"/>
    </row>
    <row r="14" spans="1:12" x14ac:dyDescent="0.3">
      <c r="C14" s="1"/>
      <c r="D14" s="1"/>
      <c r="G14" s="1"/>
      <c r="H14" s="1"/>
      <c r="I14" s="1"/>
      <c r="J14" s="1"/>
      <c r="K14" s="1"/>
      <c r="L14" s="1"/>
    </row>
    <row r="15" spans="1:12" x14ac:dyDescent="0.3">
      <c r="C15" s="1"/>
      <c r="D15" s="1"/>
      <c r="G15" s="1"/>
      <c r="H15" s="1"/>
      <c r="I15" s="1"/>
      <c r="J15" s="1"/>
      <c r="K15" s="1"/>
      <c r="L15" s="1"/>
    </row>
    <row r="16" spans="1:12" x14ac:dyDescent="0.3">
      <c r="C16" s="1"/>
      <c r="D16" s="1"/>
      <c r="G16" s="1"/>
      <c r="H16" s="1"/>
      <c r="I16" s="1"/>
      <c r="J16" s="1"/>
      <c r="K16" s="1"/>
      <c r="L16" s="1"/>
    </row>
    <row r="17" spans="1:12" x14ac:dyDescent="0.3">
      <c r="C17" s="1"/>
      <c r="D17" s="1"/>
      <c r="G17" s="1"/>
      <c r="H17" s="1"/>
      <c r="I17" s="1"/>
      <c r="J17" s="1"/>
      <c r="K17" s="1"/>
      <c r="L17" s="1"/>
    </row>
    <row r="18" spans="1:12" x14ac:dyDescent="0.3">
      <c r="C18" s="1"/>
      <c r="D18" s="1"/>
      <c r="G18" s="1"/>
      <c r="H18" s="1"/>
      <c r="I18" s="1"/>
      <c r="J18" s="1"/>
      <c r="K18" s="1"/>
      <c r="L18" s="1"/>
    </row>
    <row r="19" spans="1:12" x14ac:dyDescent="0.3">
      <c r="C19" s="1"/>
      <c r="D19" s="1"/>
      <c r="G19" s="1"/>
      <c r="H19" s="1"/>
      <c r="I19" s="1"/>
      <c r="J19" s="1"/>
      <c r="K19" s="1"/>
      <c r="L19" s="1"/>
    </row>
    <row r="20" spans="1:12" x14ac:dyDescent="0.3">
      <c r="C20" s="1"/>
      <c r="D20" s="1"/>
      <c r="G20" s="1"/>
      <c r="H20" s="1"/>
      <c r="I20" s="1"/>
      <c r="J20" s="1"/>
      <c r="K20" s="1"/>
      <c r="L20" s="1"/>
    </row>
    <row r="21" spans="1:12" x14ac:dyDescent="0.3">
      <c r="C21" s="1"/>
      <c r="D21" s="1"/>
      <c r="G21" s="1"/>
      <c r="H21" s="1"/>
      <c r="I21" s="1"/>
      <c r="J21" s="1"/>
      <c r="K21" s="1"/>
      <c r="L21" s="1"/>
    </row>
    <row r="22" spans="1:12" x14ac:dyDescent="0.3">
      <c r="C22" s="1"/>
      <c r="D22" s="1"/>
      <c r="G22" s="1"/>
      <c r="H22" s="1"/>
      <c r="I22" s="1"/>
      <c r="J22" s="1"/>
      <c r="K22" s="1"/>
      <c r="L22" s="1"/>
    </row>
    <row r="23" spans="1:12" x14ac:dyDescent="0.3">
      <c r="C23" s="1"/>
      <c r="D23" s="1"/>
      <c r="G23" s="1"/>
      <c r="H23" s="1"/>
      <c r="I23" s="1"/>
      <c r="J23" s="1"/>
      <c r="K23" s="1"/>
      <c r="L23" s="1"/>
    </row>
    <row r="24" spans="1:12" x14ac:dyDescent="0.3">
      <c r="C24" s="1"/>
      <c r="D24" s="1"/>
      <c r="G24" s="1"/>
      <c r="H24" s="1"/>
      <c r="I24" s="1"/>
      <c r="J24" s="1"/>
      <c r="K24" s="1"/>
      <c r="L24" s="1"/>
    </row>
    <row r="25" spans="1:12" x14ac:dyDescent="0.3">
      <c r="C25" s="1"/>
      <c r="D25" s="1"/>
      <c r="G25" s="1"/>
      <c r="H25" s="1"/>
      <c r="I25" s="1"/>
      <c r="J25" s="1"/>
      <c r="K25" s="1"/>
      <c r="L25" s="1"/>
    </row>
    <row r="26" spans="1:12" x14ac:dyDescent="0.3">
      <c r="C26" s="1"/>
      <c r="D26" s="1"/>
      <c r="G26" s="1"/>
      <c r="H26" s="1"/>
      <c r="I26" s="1"/>
      <c r="J26" s="1"/>
      <c r="K26" s="1"/>
      <c r="L26" s="1"/>
    </row>
    <row r="27" spans="1:12" x14ac:dyDescent="0.3">
      <c r="C27" s="1"/>
      <c r="D27" s="1"/>
      <c r="G27" s="1"/>
      <c r="H27" s="1"/>
      <c r="I27" s="1"/>
      <c r="J27" s="1"/>
      <c r="K27" s="1"/>
      <c r="L27" s="1"/>
    </row>
    <row r="28" spans="1:12" x14ac:dyDescent="0.3">
      <c r="C28" s="1"/>
      <c r="D28" s="1"/>
      <c r="G28" s="1"/>
      <c r="H28" s="1"/>
      <c r="I28" s="1"/>
      <c r="J28" s="1"/>
      <c r="K28" s="1"/>
      <c r="L28" s="1"/>
    </row>
    <row r="29" spans="1:12" x14ac:dyDescent="0.3">
      <c r="A29" s="1" t="s">
        <v>316</v>
      </c>
      <c r="C29" s="1"/>
      <c r="D29" s="1"/>
      <c r="G29" s="1"/>
      <c r="H29" s="1"/>
      <c r="I29" s="1"/>
      <c r="J29" s="1"/>
      <c r="K29" s="1"/>
      <c r="L29" s="1"/>
    </row>
    <row r="30" spans="1:12" x14ac:dyDescent="0.3">
      <c r="C30" s="1"/>
      <c r="D30" s="1"/>
      <c r="G30" s="1"/>
      <c r="H30" s="1"/>
      <c r="I30" s="1"/>
      <c r="J30" s="1"/>
      <c r="K30" s="1"/>
      <c r="L30" s="1"/>
    </row>
    <row r="31" spans="1:12" x14ac:dyDescent="0.3">
      <c r="C31" s="1"/>
      <c r="D31" s="1"/>
      <c r="G31" s="1"/>
      <c r="H31" s="1"/>
      <c r="I31" s="1"/>
      <c r="J31" s="1"/>
      <c r="K31" s="1"/>
      <c r="L31" s="1"/>
    </row>
    <row r="32" spans="1:12" x14ac:dyDescent="0.3">
      <c r="C32" s="1"/>
      <c r="D32" s="1"/>
      <c r="G32" s="1"/>
      <c r="H32" s="1"/>
      <c r="I32" s="1"/>
      <c r="J32" s="1"/>
      <c r="K32" s="1"/>
      <c r="L32" s="1"/>
    </row>
    <row r="33" s="1" customFormat="1" x14ac:dyDescent="0.3"/>
    <row r="34" s="1" customFormat="1" x14ac:dyDescent="0.3"/>
    <row r="35" s="1" customFormat="1" x14ac:dyDescent="0.3"/>
    <row r="36" s="1" customFormat="1" x14ac:dyDescent="0.3"/>
    <row r="37" s="1" customFormat="1" x14ac:dyDescent="0.3"/>
    <row r="38" s="1" customFormat="1" x14ac:dyDescent="0.3"/>
    <row r="39" s="1" customFormat="1" x14ac:dyDescent="0.3"/>
    <row r="40" s="1" customFormat="1" x14ac:dyDescent="0.3"/>
    <row r="41" s="1" customFormat="1" x14ac:dyDescent="0.3"/>
    <row r="42" s="1" customFormat="1" x14ac:dyDescent="0.3"/>
    <row r="43" s="1" customFormat="1" x14ac:dyDescent="0.3"/>
    <row r="44" s="1" customFormat="1" x14ac:dyDescent="0.3"/>
    <row r="45" s="1" customFormat="1" x14ac:dyDescent="0.3"/>
    <row r="46" s="1" customFormat="1" x14ac:dyDescent="0.3"/>
    <row r="47" s="1" customFormat="1" x14ac:dyDescent="0.3"/>
    <row r="48" s="1" customFormat="1" x14ac:dyDescent="0.3"/>
    <row r="49" s="1" customFormat="1" x14ac:dyDescent="0.3"/>
    <row r="50" s="1" customFormat="1" x14ac:dyDescent="0.3"/>
    <row r="51" s="1" customFormat="1" x14ac:dyDescent="0.3"/>
    <row r="52" s="1" customFormat="1" x14ac:dyDescent="0.3"/>
    <row r="53" s="1" customFormat="1" x14ac:dyDescent="0.3"/>
    <row r="54" s="1" customFormat="1" x14ac:dyDescent="0.3"/>
    <row r="55" s="1" customFormat="1" x14ac:dyDescent="0.3"/>
    <row r="56" s="1" customFormat="1" x14ac:dyDescent="0.3"/>
    <row r="57" s="1" customFormat="1" x14ac:dyDescent="0.3"/>
    <row r="58" s="1" customFormat="1" x14ac:dyDescent="0.3"/>
    <row r="59" s="1" customFormat="1" x14ac:dyDescent="0.3"/>
    <row r="60" s="1" customFormat="1" x14ac:dyDescent="0.3"/>
    <row r="61" s="1" customFormat="1" x14ac:dyDescent="0.3"/>
    <row r="62" s="1" customFormat="1" x14ac:dyDescent="0.3"/>
    <row r="63" s="1" customFormat="1" x14ac:dyDescent="0.3"/>
    <row r="64" s="1" customFormat="1" x14ac:dyDescent="0.3"/>
    <row r="65" s="1" customFormat="1" x14ac:dyDescent="0.3"/>
    <row r="66" s="1" customFormat="1" x14ac:dyDescent="0.3"/>
    <row r="67" s="1" customFormat="1" x14ac:dyDescent="0.3"/>
    <row r="68" s="1" customFormat="1" x14ac:dyDescent="0.3"/>
    <row r="69" s="1" customFormat="1" x14ac:dyDescent="0.3"/>
    <row r="70" s="1" customFormat="1" x14ac:dyDescent="0.3"/>
    <row r="71" s="1" customFormat="1" x14ac:dyDescent="0.3"/>
    <row r="72" s="1" customFormat="1" x14ac:dyDescent="0.3"/>
    <row r="73" s="1" customFormat="1" x14ac:dyDescent="0.3"/>
    <row r="74" s="1" customFormat="1" x14ac:dyDescent="0.3"/>
    <row r="75" s="1" customFormat="1" x14ac:dyDescent="0.3"/>
    <row r="76" s="1" customFormat="1" x14ac:dyDescent="0.3"/>
    <row r="77" s="1" customFormat="1" x14ac:dyDescent="0.3"/>
    <row r="78" s="1" customFormat="1" x14ac:dyDescent="0.3"/>
    <row r="79" s="1" customFormat="1" x14ac:dyDescent="0.3"/>
    <row r="80" s="1" customFormat="1" x14ac:dyDescent="0.3"/>
    <row r="81" s="1" customFormat="1" x14ac:dyDescent="0.3"/>
    <row r="82" s="1" customFormat="1" x14ac:dyDescent="0.3"/>
    <row r="83" s="1" customFormat="1" x14ac:dyDescent="0.3"/>
    <row r="84" s="1" customFormat="1" x14ac:dyDescent="0.3"/>
    <row r="85" s="1" customFormat="1" x14ac:dyDescent="0.3"/>
    <row r="86" s="1" customFormat="1" x14ac:dyDescent="0.3"/>
    <row r="87" s="1" customFormat="1" x14ac:dyDescent="0.3"/>
    <row r="88" s="1" customFormat="1" x14ac:dyDescent="0.3"/>
    <row r="89" s="1" customFormat="1" x14ac:dyDescent="0.3"/>
    <row r="90" s="1" customFormat="1" x14ac:dyDescent="0.3"/>
    <row r="91" s="1" customFormat="1" x14ac:dyDescent="0.3"/>
    <row r="92" s="1" customFormat="1" x14ac:dyDescent="0.3"/>
    <row r="93" s="1" customFormat="1" x14ac:dyDescent="0.3"/>
    <row r="94" s="1" customFormat="1" x14ac:dyDescent="0.3"/>
    <row r="95" s="1" customFormat="1" x14ac:dyDescent="0.3"/>
    <row r="96" s="1" customFormat="1" x14ac:dyDescent="0.3"/>
    <row r="97" s="1" customFormat="1" x14ac:dyDescent="0.3"/>
    <row r="98" s="1" customFormat="1" x14ac:dyDescent="0.3"/>
    <row r="99" s="1" customFormat="1" x14ac:dyDescent="0.3"/>
    <row r="100" s="1" customFormat="1" x14ac:dyDescent="0.3"/>
    <row r="101" s="1" customFormat="1" x14ac:dyDescent="0.3"/>
    <row r="102" s="1" customFormat="1" x14ac:dyDescent="0.3"/>
    <row r="103" s="1" customFormat="1" x14ac:dyDescent="0.3"/>
    <row r="104" s="1" customFormat="1" x14ac:dyDescent="0.3"/>
    <row r="105" s="1" customFormat="1" x14ac:dyDescent="0.3"/>
    <row r="106" s="1" customFormat="1" x14ac:dyDescent="0.3"/>
    <row r="107" s="1" customFormat="1" x14ac:dyDescent="0.3"/>
    <row r="108" s="1" customFormat="1" x14ac:dyDescent="0.3"/>
    <row r="109" s="1" customFormat="1" x14ac:dyDescent="0.3"/>
    <row r="110" s="1" customFormat="1" x14ac:dyDescent="0.3"/>
    <row r="111" s="1" customFormat="1" x14ac:dyDescent="0.3"/>
    <row r="112" s="1" customFormat="1" x14ac:dyDescent="0.3"/>
    <row r="113" s="1" customFormat="1" x14ac:dyDescent="0.3"/>
    <row r="114" s="1" customFormat="1" x14ac:dyDescent="0.3"/>
    <row r="115" s="1" customFormat="1" x14ac:dyDescent="0.3"/>
    <row r="116" s="1" customFormat="1" x14ac:dyDescent="0.3"/>
    <row r="117" s="1" customFormat="1" x14ac:dyDescent="0.3"/>
    <row r="118" s="1" customFormat="1" x14ac:dyDescent="0.3"/>
    <row r="119" s="1" customFormat="1" x14ac:dyDescent="0.3"/>
    <row r="120" s="1" customFormat="1" x14ac:dyDescent="0.3"/>
    <row r="121" s="1" customFormat="1" x14ac:dyDescent="0.3"/>
    <row r="122" s="1" customFormat="1" x14ac:dyDescent="0.3"/>
    <row r="123" s="1" customFormat="1" x14ac:dyDescent="0.3"/>
    <row r="124" s="1" customFormat="1" x14ac:dyDescent="0.3"/>
    <row r="125" s="1" customFormat="1" x14ac:dyDescent="0.3"/>
    <row r="126" s="1" customFormat="1" x14ac:dyDescent="0.3"/>
    <row r="127" s="1" customFormat="1" x14ac:dyDescent="0.3"/>
    <row r="128" s="1" customFormat="1" x14ac:dyDescent="0.3"/>
    <row r="129" s="1" customFormat="1" x14ac:dyDescent="0.3"/>
    <row r="130" s="1" customFormat="1" x14ac:dyDescent="0.3"/>
    <row r="131" s="1" customFormat="1" x14ac:dyDescent="0.3"/>
    <row r="132" s="1" customFormat="1" x14ac:dyDescent="0.3"/>
    <row r="133" s="1" customFormat="1" x14ac:dyDescent="0.3"/>
    <row r="134" s="1" customFormat="1" x14ac:dyDescent="0.3"/>
    <row r="135" s="1" customFormat="1" x14ac:dyDescent="0.3"/>
    <row r="136" s="1" customFormat="1" x14ac:dyDescent="0.3"/>
    <row r="137" s="1" customFormat="1" x14ac:dyDescent="0.3"/>
    <row r="138" s="1" customFormat="1" x14ac:dyDescent="0.3"/>
    <row r="139" s="1" customFormat="1" x14ac:dyDescent="0.3"/>
    <row r="140" s="1" customFormat="1" x14ac:dyDescent="0.3"/>
    <row r="141" s="1" customFormat="1" x14ac:dyDescent="0.3"/>
    <row r="142" s="1" customFormat="1" x14ac:dyDescent="0.3"/>
    <row r="143" s="1" customFormat="1" x14ac:dyDescent="0.3"/>
    <row r="144" s="1" customFormat="1" x14ac:dyDescent="0.3"/>
    <row r="145" s="1" customFormat="1" x14ac:dyDescent="0.3"/>
    <row r="146" s="1" customFormat="1" x14ac:dyDescent="0.3"/>
    <row r="147" s="1" customFormat="1" x14ac:dyDescent="0.3"/>
    <row r="148" s="1" customFormat="1" x14ac:dyDescent="0.3"/>
    <row r="149" s="1" customFormat="1" x14ac:dyDescent="0.3"/>
    <row r="150" s="1" customFormat="1" x14ac:dyDescent="0.3"/>
    <row r="151" s="1" customFormat="1" x14ac:dyDescent="0.3"/>
    <row r="152" s="1" customFormat="1" x14ac:dyDescent="0.3"/>
    <row r="153" s="1" customFormat="1" x14ac:dyDescent="0.3"/>
    <row r="154" s="1" customFormat="1" x14ac:dyDescent="0.3"/>
    <row r="155" s="1" customFormat="1" x14ac:dyDescent="0.3"/>
    <row r="156" s="1" customFormat="1" x14ac:dyDescent="0.3"/>
    <row r="157" s="1" customFormat="1" x14ac:dyDescent="0.3"/>
    <row r="158" s="1" customFormat="1" x14ac:dyDescent="0.3"/>
    <row r="159" s="1" customFormat="1" x14ac:dyDescent="0.3"/>
    <row r="160" s="1" customFormat="1" x14ac:dyDescent="0.3"/>
    <row r="161" s="1" customFormat="1" x14ac:dyDescent="0.3"/>
    <row r="162" s="1" customFormat="1" x14ac:dyDescent="0.3"/>
    <row r="163" s="1" customFormat="1" x14ac:dyDescent="0.3"/>
    <row r="164" s="1" customFormat="1" x14ac:dyDescent="0.3"/>
    <row r="165" s="1" customFormat="1" x14ac:dyDescent="0.3"/>
    <row r="166" s="1" customFormat="1" x14ac:dyDescent="0.3"/>
    <row r="167" s="1" customFormat="1" x14ac:dyDescent="0.3"/>
    <row r="168" s="1" customFormat="1" x14ac:dyDescent="0.3"/>
    <row r="169" s="1" customFormat="1" x14ac:dyDescent="0.3"/>
    <row r="170" s="1" customFormat="1" x14ac:dyDescent="0.3"/>
    <row r="171" s="1" customFormat="1" x14ac:dyDescent="0.3"/>
    <row r="172" s="1" customFormat="1" x14ac:dyDescent="0.3"/>
    <row r="173" s="1" customFormat="1" x14ac:dyDescent="0.3"/>
    <row r="174" s="1" customFormat="1" x14ac:dyDescent="0.3"/>
    <row r="175" s="1" customFormat="1" x14ac:dyDescent="0.3"/>
    <row r="176" s="1" customFormat="1" x14ac:dyDescent="0.3"/>
    <row r="177" s="1" customFormat="1" x14ac:dyDescent="0.3"/>
    <row r="178" s="1" customFormat="1" x14ac:dyDescent="0.3"/>
    <row r="179" s="1" customFormat="1" x14ac:dyDescent="0.3"/>
    <row r="180" s="1" customFormat="1" x14ac:dyDescent="0.3"/>
    <row r="181" s="1" customFormat="1" x14ac:dyDescent="0.3"/>
    <row r="182" s="1" customFormat="1" x14ac:dyDescent="0.3"/>
    <row r="183" s="1" customFormat="1" x14ac:dyDescent="0.3"/>
    <row r="184" s="1" customFormat="1" x14ac:dyDescent="0.3"/>
    <row r="185" s="1" customFormat="1" x14ac:dyDescent="0.3"/>
    <row r="186" s="1" customFormat="1" x14ac:dyDescent="0.3"/>
    <row r="187" s="1" customFormat="1" x14ac:dyDescent="0.3"/>
    <row r="188" s="1" customFormat="1" x14ac:dyDescent="0.3"/>
    <row r="189" s="1" customFormat="1" x14ac:dyDescent="0.3"/>
    <row r="190" s="1" customFormat="1" x14ac:dyDescent="0.3"/>
    <row r="191" s="1" customFormat="1" x14ac:dyDescent="0.3"/>
    <row r="192" s="1" customFormat="1" x14ac:dyDescent="0.3"/>
    <row r="193" s="1" customFormat="1" x14ac:dyDescent="0.3"/>
    <row r="194" s="1" customFormat="1" x14ac:dyDescent="0.3"/>
    <row r="195" s="1" customFormat="1" x14ac:dyDescent="0.3"/>
    <row r="196" s="1" customFormat="1" x14ac:dyDescent="0.3"/>
    <row r="197" s="1" customFormat="1" x14ac:dyDescent="0.3"/>
    <row r="198" s="1" customFormat="1" x14ac:dyDescent="0.3"/>
    <row r="199" s="1" customFormat="1" x14ac:dyDescent="0.3"/>
    <row r="200" s="1" customFormat="1" x14ac:dyDescent="0.3"/>
    <row r="201" s="1" customFormat="1" x14ac:dyDescent="0.3"/>
    <row r="202" s="1" customFormat="1" x14ac:dyDescent="0.3"/>
    <row r="203" s="1" customFormat="1" x14ac:dyDescent="0.3"/>
    <row r="204" s="1" customFormat="1" x14ac:dyDescent="0.3"/>
    <row r="205" s="1" customFormat="1" x14ac:dyDescent="0.3"/>
    <row r="206" s="1" customFormat="1" x14ac:dyDescent="0.3"/>
    <row r="207" s="1" customFormat="1" x14ac:dyDescent="0.3"/>
    <row r="208" s="1" customFormat="1" x14ac:dyDescent="0.3"/>
    <row r="209" s="1" customFormat="1" x14ac:dyDescent="0.3"/>
    <row r="210" s="1" customFormat="1" x14ac:dyDescent="0.3"/>
    <row r="211" s="1" customFormat="1" x14ac:dyDescent="0.3"/>
    <row r="212" s="1" customFormat="1" x14ac:dyDescent="0.3"/>
    <row r="213" s="1" customFormat="1" x14ac:dyDescent="0.3"/>
    <row r="214" s="1" customFormat="1" x14ac:dyDescent="0.3"/>
    <row r="215" s="1" customFormat="1" x14ac:dyDescent="0.3"/>
    <row r="216" s="1" customFormat="1" x14ac:dyDescent="0.3"/>
    <row r="217" s="1" customFormat="1" x14ac:dyDescent="0.3"/>
    <row r="218" s="1" customFormat="1" x14ac:dyDescent="0.3"/>
    <row r="219" s="1" customFormat="1" x14ac:dyDescent="0.3"/>
    <row r="220" s="1" customFormat="1" x14ac:dyDescent="0.3"/>
    <row r="221" s="1" customFormat="1" x14ac:dyDescent="0.3"/>
    <row r="222" s="1" customFormat="1" x14ac:dyDescent="0.3"/>
    <row r="223" s="1" customFormat="1" x14ac:dyDescent="0.3"/>
    <row r="224" s="1" customFormat="1" x14ac:dyDescent="0.3"/>
    <row r="225" s="1" customFormat="1" x14ac:dyDescent="0.3"/>
    <row r="226" s="1" customFormat="1" x14ac:dyDescent="0.3"/>
    <row r="227" s="1" customFormat="1" x14ac:dyDescent="0.3"/>
    <row r="228" s="1" customFormat="1" x14ac:dyDescent="0.3"/>
    <row r="229" s="1" customFormat="1" x14ac:dyDescent="0.3"/>
    <row r="230" s="1" customFormat="1" x14ac:dyDescent="0.3"/>
    <row r="231" s="1" customFormat="1" x14ac:dyDescent="0.3"/>
    <row r="232" s="1" customFormat="1" x14ac:dyDescent="0.3"/>
    <row r="233" s="1" customFormat="1" x14ac:dyDescent="0.3"/>
    <row r="234" s="1" customFormat="1" x14ac:dyDescent="0.3"/>
    <row r="235" s="1" customFormat="1" x14ac:dyDescent="0.3"/>
    <row r="236" s="1" customFormat="1" x14ac:dyDescent="0.3"/>
    <row r="237" s="1" customFormat="1" x14ac:dyDescent="0.3"/>
    <row r="238" s="1" customFormat="1" x14ac:dyDescent="0.3"/>
    <row r="239" s="1" customFormat="1" x14ac:dyDescent="0.3"/>
    <row r="240" s="1" customFormat="1" x14ac:dyDescent="0.3"/>
    <row r="241" s="1" customFormat="1" x14ac:dyDescent="0.3"/>
    <row r="242" s="1" customFormat="1" x14ac:dyDescent="0.3"/>
    <row r="243" s="1" customFormat="1" x14ac:dyDescent="0.3"/>
    <row r="244" s="1" customFormat="1" x14ac:dyDescent="0.3"/>
    <row r="245" s="1" customFormat="1" x14ac:dyDescent="0.3"/>
    <row r="246" s="1" customFormat="1" x14ac:dyDescent="0.3"/>
    <row r="247" s="1" customFormat="1" x14ac:dyDescent="0.3"/>
    <row r="248" s="1" customFormat="1" x14ac:dyDescent="0.3"/>
    <row r="249" s="1" customFormat="1" x14ac:dyDescent="0.3"/>
    <row r="250" s="1" customFormat="1" x14ac:dyDescent="0.3"/>
    <row r="251" s="1" customFormat="1" x14ac:dyDescent="0.3"/>
    <row r="252" s="1" customFormat="1" x14ac:dyDescent="0.3"/>
    <row r="253" s="1" customFormat="1" x14ac:dyDescent="0.3"/>
    <row r="254" s="1" customFormat="1" x14ac:dyDescent="0.3"/>
    <row r="255" s="1" customFormat="1" x14ac:dyDescent="0.3"/>
    <row r="256" s="1" customFormat="1" x14ac:dyDescent="0.3"/>
    <row r="257" s="1" customFormat="1" x14ac:dyDescent="0.3"/>
    <row r="258" s="1" customFormat="1" x14ac:dyDescent="0.3"/>
    <row r="259" s="1" customFormat="1" x14ac:dyDescent="0.3"/>
    <row r="260" s="1" customFormat="1" x14ac:dyDescent="0.3"/>
    <row r="261" s="1" customFormat="1" x14ac:dyDescent="0.3"/>
    <row r="262" s="1" customFormat="1" x14ac:dyDescent="0.3"/>
    <row r="263" s="1" customFormat="1" x14ac:dyDescent="0.3"/>
    <row r="264" s="1" customFormat="1" x14ac:dyDescent="0.3"/>
    <row r="265" s="1" customFormat="1" x14ac:dyDescent="0.3"/>
    <row r="266" s="1" customFormat="1" x14ac:dyDescent="0.3"/>
    <row r="267" s="1" customFormat="1" x14ac:dyDescent="0.3"/>
    <row r="268" s="1" customFormat="1" x14ac:dyDescent="0.3"/>
    <row r="269" s="1" customFormat="1" x14ac:dyDescent="0.3"/>
    <row r="270" s="1" customFormat="1" x14ac:dyDescent="0.3"/>
    <row r="271" s="1" customFormat="1" x14ac:dyDescent="0.3"/>
    <row r="272" s="1" customFormat="1" x14ac:dyDescent="0.3"/>
    <row r="273" s="1" customFormat="1" x14ac:dyDescent="0.3"/>
    <row r="274" s="1" customFormat="1" x14ac:dyDescent="0.3"/>
    <row r="275" s="1" customFormat="1" x14ac:dyDescent="0.3"/>
    <row r="276" s="1" customFormat="1" x14ac:dyDescent="0.3"/>
    <row r="277" s="1" customFormat="1" x14ac:dyDescent="0.3"/>
    <row r="278" s="1" customFormat="1" x14ac:dyDescent="0.3"/>
    <row r="279" s="1" customFormat="1" x14ac:dyDescent="0.3"/>
    <row r="280" s="1" customFormat="1" x14ac:dyDescent="0.3"/>
    <row r="281" s="1" customFormat="1" x14ac:dyDescent="0.3"/>
    <row r="282" s="1" customFormat="1" x14ac:dyDescent="0.3"/>
    <row r="283" s="1" customFormat="1" x14ac:dyDescent="0.3"/>
    <row r="284" s="1" customFormat="1" x14ac:dyDescent="0.3"/>
    <row r="285" s="1" customFormat="1" x14ac:dyDescent="0.3"/>
    <row r="286" s="1" customFormat="1" x14ac:dyDescent="0.3"/>
    <row r="287" s="1" customFormat="1" x14ac:dyDescent="0.3"/>
    <row r="288" s="1" customFormat="1" x14ac:dyDescent="0.3"/>
    <row r="289" s="1" customFormat="1" x14ac:dyDescent="0.3"/>
    <row r="290" s="1" customFormat="1" x14ac:dyDescent="0.3"/>
    <row r="291" s="1" customFormat="1" x14ac:dyDescent="0.3"/>
    <row r="292" s="1" customFormat="1" x14ac:dyDescent="0.3"/>
    <row r="293" s="1" customFormat="1" x14ac:dyDescent="0.3"/>
    <row r="294" s="1" customFormat="1" x14ac:dyDescent="0.3"/>
    <row r="295" s="1" customFormat="1" x14ac:dyDescent="0.3"/>
    <row r="296" s="1" customFormat="1" x14ac:dyDescent="0.3"/>
    <row r="297" s="1" customFormat="1" x14ac:dyDescent="0.3"/>
    <row r="298" s="1" customFormat="1" x14ac:dyDescent="0.3"/>
    <row r="299" s="1" customFormat="1" x14ac:dyDescent="0.3"/>
    <row r="300" s="1" customFormat="1" x14ac:dyDescent="0.3"/>
    <row r="301" s="1" customFormat="1" x14ac:dyDescent="0.3"/>
    <row r="302" s="1" customFormat="1" x14ac:dyDescent="0.3"/>
    <row r="303" s="1" customFormat="1" x14ac:dyDescent="0.3"/>
    <row r="304" s="1" customFormat="1" x14ac:dyDescent="0.3"/>
    <row r="305" s="1" customFormat="1" x14ac:dyDescent="0.3"/>
    <row r="306" s="1" customFormat="1" x14ac:dyDescent="0.3"/>
    <row r="307" s="1" customFormat="1" x14ac:dyDescent="0.3"/>
    <row r="308" s="1" customFormat="1" x14ac:dyDescent="0.3"/>
    <row r="309" s="1" customFormat="1" x14ac:dyDescent="0.3"/>
    <row r="310" s="1" customFormat="1" x14ac:dyDescent="0.3"/>
    <row r="311" s="1" customFormat="1" x14ac:dyDescent="0.3"/>
    <row r="312" s="1" customFormat="1" x14ac:dyDescent="0.3"/>
    <row r="313" s="1" customFormat="1" x14ac:dyDescent="0.3"/>
    <row r="314" s="1" customFormat="1" x14ac:dyDescent="0.3"/>
    <row r="315" s="1" customFormat="1" x14ac:dyDescent="0.3"/>
    <row r="316" s="1" customFormat="1" x14ac:dyDescent="0.3"/>
    <row r="317" s="1" customFormat="1" x14ac:dyDescent="0.3"/>
    <row r="318" s="1" customFormat="1" x14ac:dyDescent="0.3"/>
    <row r="319" s="1" customFormat="1" x14ac:dyDescent="0.3"/>
    <row r="320" s="1" customFormat="1" x14ac:dyDescent="0.3"/>
    <row r="321" s="1" customFormat="1" x14ac:dyDescent="0.3"/>
    <row r="322" s="1" customFormat="1" x14ac:dyDescent="0.3"/>
    <row r="323" s="1" customFormat="1" x14ac:dyDescent="0.3"/>
    <row r="324" s="1" customFormat="1" x14ac:dyDescent="0.3"/>
    <row r="325" s="1" customFormat="1" x14ac:dyDescent="0.3"/>
    <row r="326" s="1" customFormat="1" x14ac:dyDescent="0.3"/>
    <row r="327" s="1" customFormat="1" x14ac:dyDescent="0.3"/>
    <row r="328" s="1" customFormat="1" x14ac:dyDescent="0.3"/>
    <row r="329" s="1" customFormat="1" x14ac:dyDescent="0.3"/>
    <row r="330" s="1" customFormat="1" x14ac:dyDescent="0.3"/>
    <row r="331" s="1" customFormat="1" x14ac:dyDescent="0.3"/>
    <row r="332" s="1" customFormat="1" x14ac:dyDescent="0.3"/>
    <row r="333" s="1" customFormat="1" x14ac:dyDescent="0.3"/>
    <row r="334" s="1" customFormat="1" x14ac:dyDescent="0.3"/>
    <row r="335" s="1" customFormat="1" x14ac:dyDescent="0.3"/>
    <row r="336" s="1" customFormat="1" x14ac:dyDescent="0.3"/>
    <row r="337" s="1" customFormat="1" x14ac:dyDescent="0.3"/>
    <row r="338" s="1" customFormat="1" x14ac:dyDescent="0.3"/>
    <row r="339" s="1" customFormat="1" x14ac:dyDescent="0.3"/>
    <row r="340" s="1" customFormat="1" x14ac:dyDescent="0.3"/>
    <row r="341" s="1" customFormat="1" x14ac:dyDescent="0.3"/>
    <row r="342" s="1" customFormat="1" x14ac:dyDescent="0.3"/>
    <row r="343" s="1" customFormat="1" x14ac:dyDescent="0.3"/>
    <row r="344" s="1" customFormat="1" x14ac:dyDescent="0.3"/>
    <row r="345" s="1" customFormat="1" x14ac:dyDescent="0.3"/>
    <row r="346" s="1" customFormat="1" x14ac:dyDescent="0.3"/>
    <row r="347" s="1" customFormat="1" x14ac:dyDescent="0.3"/>
    <row r="348" s="1" customFormat="1" x14ac:dyDescent="0.3"/>
    <row r="349" s="1" customFormat="1" x14ac:dyDescent="0.3"/>
    <row r="350" s="1" customFormat="1" x14ac:dyDescent="0.3"/>
    <row r="351" s="1" customFormat="1" x14ac:dyDescent="0.3"/>
    <row r="352" s="1" customFormat="1" x14ac:dyDescent="0.3"/>
    <row r="353" s="1" customFormat="1" x14ac:dyDescent="0.3"/>
    <row r="354" s="1" customFormat="1" x14ac:dyDescent="0.3"/>
    <row r="355" s="1" customFormat="1" x14ac:dyDescent="0.3"/>
    <row r="356" s="1" customFormat="1" x14ac:dyDescent="0.3"/>
    <row r="357" s="1" customFormat="1" x14ac:dyDescent="0.3"/>
    <row r="358" s="1" customFormat="1" x14ac:dyDescent="0.3"/>
    <row r="359" s="1" customFormat="1" x14ac:dyDescent="0.3"/>
    <row r="360" s="1" customFormat="1" x14ac:dyDescent="0.3"/>
    <row r="361" s="1" customFormat="1" x14ac:dyDescent="0.3"/>
    <row r="362" s="1" customFormat="1" x14ac:dyDescent="0.3"/>
    <row r="363" s="1" customFormat="1" x14ac:dyDescent="0.3"/>
    <row r="364" s="1" customFormat="1" x14ac:dyDescent="0.3"/>
    <row r="365" s="1" customFormat="1" x14ac:dyDescent="0.3"/>
    <row r="366" s="1" customFormat="1" x14ac:dyDescent="0.3"/>
    <row r="367" s="1" customFormat="1" x14ac:dyDescent="0.3"/>
    <row r="368" s="1" customFormat="1" x14ac:dyDescent="0.3"/>
    <row r="369" s="1" customFormat="1" x14ac:dyDescent="0.3"/>
    <row r="370" s="1" customFormat="1" x14ac:dyDescent="0.3"/>
    <row r="371" s="1" customFormat="1" x14ac:dyDescent="0.3"/>
    <row r="372" s="1" customFormat="1" x14ac:dyDescent="0.3"/>
    <row r="373" s="1" customFormat="1" x14ac:dyDescent="0.3"/>
    <row r="374" s="1" customFormat="1" x14ac:dyDescent="0.3"/>
    <row r="375" s="1" customFormat="1" x14ac:dyDescent="0.3"/>
    <row r="376" s="1" customFormat="1" x14ac:dyDescent="0.3"/>
    <row r="377" s="1" customFormat="1" x14ac:dyDescent="0.3"/>
    <row r="378" s="1" customFormat="1" x14ac:dyDescent="0.3"/>
    <row r="379" s="1" customFormat="1" x14ac:dyDescent="0.3"/>
    <row r="380" s="1" customFormat="1" x14ac:dyDescent="0.3"/>
    <row r="381" s="1" customFormat="1" x14ac:dyDescent="0.3"/>
    <row r="382" s="1" customFormat="1" x14ac:dyDescent="0.3"/>
    <row r="383" s="1" customFormat="1" x14ac:dyDescent="0.3"/>
    <row r="384" s="1" customFormat="1" x14ac:dyDescent="0.3"/>
    <row r="385" s="1" customFormat="1" x14ac:dyDescent="0.3"/>
    <row r="386" s="1" customFormat="1" x14ac:dyDescent="0.3"/>
    <row r="387" s="1" customFormat="1" x14ac:dyDescent="0.3"/>
    <row r="388" s="1" customFormat="1" x14ac:dyDescent="0.3"/>
    <row r="389" s="1" customFormat="1" x14ac:dyDescent="0.3"/>
    <row r="390" s="1" customFormat="1" x14ac:dyDescent="0.3"/>
    <row r="391" s="1" customFormat="1" x14ac:dyDescent="0.3"/>
    <row r="392" s="1" customFormat="1" x14ac:dyDescent="0.3"/>
    <row r="393" s="1" customFormat="1" x14ac:dyDescent="0.3"/>
    <row r="394" s="1" customFormat="1" x14ac:dyDescent="0.3"/>
    <row r="395" s="1" customFormat="1" x14ac:dyDescent="0.3"/>
    <row r="396" s="1" customFormat="1" x14ac:dyDescent="0.3"/>
    <row r="397" s="1" customFormat="1" x14ac:dyDescent="0.3"/>
    <row r="398" s="1" customFormat="1" x14ac:dyDescent="0.3"/>
    <row r="399" s="1" customFormat="1" x14ac:dyDescent="0.3"/>
    <row r="400" s="1" customFormat="1" x14ac:dyDescent="0.3"/>
    <row r="401" s="1" customFormat="1" x14ac:dyDescent="0.3"/>
    <row r="402" s="1" customFormat="1" x14ac:dyDescent="0.3"/>
    <row r="403" s="1" customFormat="1" x14ac:dyDescent="0.3"/>
    <row r="404" s="1" customFormat="1" x14ac:dyDescent="0.3"/>
    <row r="405" s="1" customFormat="1" x14ac:dyDescent="0.3"/>
    <row r="406" s="1" customFormat="1" x14ac:dyDescent="0.3"/>
    <row r="407" s="1" customFormat="1" x14ac:dyDescent="0.3"/>
    <row r="408" s="1" customFormat="1" x14ac:dyDescent="0.3"/>
    <row r="409" s="1" customFormat="1" x14ac:dyDescent="0.3"/>
    <row r="410" s="1" customFormat="1" x14ac:dyDescent="0.3"/>
    <row r="411" s="1" customFormat="1" x14ac:dyDescent="0.3"/>
    <row r="412" s="1" customFormat="1" x14ac:dyDescent="0.3"/>
    <row r="413" s="1" customFormat="1" x14ac:dyDescent="0.3"/>
    <row r="414" s="1" customFormat="1" x14ac:dyDescent="0.3"/>
    <row r="415" s="1" customFormat="1" x14ac:dyDescent="0.3"/>
    <row r="416" s="1" customFormat="1" x14ac:dyDescent="0.3"/>
    <row r="417" s="1" customFormat="1" x14ac:dyDescent="0.3"/>
    <row r="418" s="1" customFormat="1" x14ac:dyDescent="0.3"/>
    <row r="419" s="1" customFormat="1" x14ac:dyDescent="0.3"/>
    <row r="420" s="1" customFormat="1" x14ac:dyDescent="0.3"/>
    <row r="421" s="1" customFormat="1" x14ac:dyDescent="0.3"/>
    <row r="422" s="1" customFormat="1" x14ac:dyDescent="0.3"/>
    <row r="423" s="1" customFormat="1" x14ac:dyDescent="0.3"/>
    <row r="424" s="1" customFormat="1" x14ac:dyDescent="0.3"/>
    <row r="425" s="1" customFormat="1" x14ac:dyDescent="0.3"/>
    <row r="426" s="1" customFormat="1" x14ac:dyDescent="0.3"/>
    <row r="427" s="1" customFormat="1" x14ac:dyDescent="0.3"/>
    <row r="428" s="1" customFormat="1" x14ac:dyDescent="0.3"/>
    <row r="429" s="1" customFormat="1" x14ac:dyDescent="0.3"/>
    <row r="430" s="1" customFormat="1" x14ac:dyDescent="0.3"/>
    <row r="431" s="1" customFormat="1" x14ac:dyDescent="0.3"/>
    <row r="432" s="1" customFormat="1" x14ac:dyDescent="0.3"/>
    <row r="433" s="1" customFormat="1" x14ac:dyDescent="0.3"/>
    <row r="434" s="1" customFormat="1" x14ac:dyDescent="0.3"/>
    <row r="435" s="1" customFormat="1" x14ac:dyDescent="0.3"/>
    <row r="436" s="1" customFormat="1" x14ac:dyDescent="0.3"/>
    <row r="437" s="1" customFormat="1" x14ac:dyDescent="0.3"/>
    <row r="438" s="1" customFormat="1" x14ac:dyDescent="0.3"/>
    <row r="439" s="1" customFormat="1" x14ac:dyDescent="0.3"/>
    <row r="440" s="1" customFormat="1" x14ac:dyDescent="0.3"/>
    <row r="441" s="1" customFormat="1" x14ac:dyDescent="0.3"/>
    <row r="442" s="1" customFormat="1" x14ac:dyDescent="0.3"/>
    <row r="443" s="1" customFormat="1" x14ac:dyDescent="0.3"/>
    <row r="444" s="1" customFormat="1" x14ac:dyDescent="0.3"/>
    <row r="445" s="1" customFormat="1" x14ac:dyDescent="0.3"/>
    <row r="446" s="1" customFormat="1" x14ac:dyDescent="0.3"/>
    <row r="447" s="1" customFormat="1" x14ac:dyDescent="0.3"/>
    <row r="448" s="1" customFormat="1" x14ac:dyDescent="0.3"/>
    <row r="449" s="1" customFormat="1" x14ac:dyDescent="0.3"/>
    <row r="450" s="1" customFormat="1" x14ac:dyDescent="0.3"/>
    <row r="451" s="1" customFormat="1" x14ac:dyDescent="0.3"/>
    <row r="452" s="1" customFormat="1" x14ac:dyDescent="0.3"/>
    <row r="453" s="1" customFormat="1" x14ac:dyDescent="0.3"/>
    <row r="454" s="1" customFormat="1" x14ac:dyDescent="0.3"/>
    <row r="455" s="1" customFormat="1" x14ac:dyDescent="0.3"/>
    <row r="456" s="1" customFormat="1" x14ac:dyDescent="0.3"/>
    <row r="457" s="1" customFormat="1" x14ac:dyDescent="0.3"/>
    <row r="458" s="1" customFormat="1" x14ac:dyDescent="0.3"/>
    <row r="459" s="1" customFormat="1" x14ac:dyDescent="0.3"/>
    <row r="460" s="1" customFormat="1" x14ac:dyDescent="0.3"/>
    <row r="461" s="1" customFormat="1" x14ac:dyDescent="0.3"/>
    <row r="462" s="1" customFormat="1" x14ac:dyDescent="0.3"/>
    <row r="463" s="1" customFormat="1" x14ac:dyDescent="0.3"/>
    <row r="464" s="1" customFormat="1" x14ac:dyDescent="0.3"/>
    <row r="465" s="1" customFormat="1" x14ac:dyDescent="0.3"/>
    <row r="466" s="1" customFormat="1" x14ac:dyDescent="0.3"/>
    <row r="467" s="1" customFormat="1" x14ac:dyDescent="0.3"/>
    <row r="468" s="1" customFormat="1" x14ac:dyDescent="0.3"/>
    <row r="469" s="1" customFormat="1" x14ac:dyDescent="0.3"/>
    <row r="470" s="1" customFormat="1" x14ac:dyDescent="0.3"/>
    <row r="471" s="1" customFormat="1" x14ac:dyDescent="0.3"/>
    <row r="472" s="1" customFormat="1" x14ac:dyDescent="0.3"/>
    <row r="473" s="1" customFormat="1" x14ac:dyDescent="0.3"/>
    <row r="474" s="1" customFormat="1" x14ac:dyDescent="0.3"/>
    <row r="475" s="1" customFormat="1" x14ac:dyDescent="0.3"/>
    <row r="476" s="1" customFormat="1" x14ac:dyDescent="0.3"/>
    <row r="477" s="1" customFormat="1" x14ac:dyDescent="0.3"/>
    <row r="478" s="1" customFormat="1" x14ac:dyDescent="0.3"/>
    <row r="479" s="1" customFormat="1" x14ac:dyDescent="0.3"/>
    <row r="480" s="1" customFormat="1" x14ac:dyDescent="0.3"/>
    <row r="481" s="1" customFormat="1" x14ac:dyDescent="0.3"/>
    <row r="482" s="1" customFormat="1" x14ac:dyDescent="0.3"/>
    <row r="483" s="1" customFormat="1" x14ac:dyDescent="0.3"/>
    <row r="484" s="1" customFormat="1" x14ac:dyDescent="0.3"/>
    <row r="485" s="1" customFormat="1" x14ac:dyDescent="0.3"/>
    <row r="486" s="1" customFormat="1" x14ac:dyDescent="0.3"/>
    <row r="487" s="1" customFormat="1" x14ac:dyDescent="0.3"/>
    <row r="488" s="1" customFormat="1" x14ac:dyDescent="0.3"/>
    <row r="489" s="1" customFormat="1" x14ac:dyDescent="0.3"/>
    <row r="490" s="1" customFormat="1" x14ac:dyDescent="0.3"/>
    <row r="491" s="1" customFormat="1" x14ac:dyDescent="0.3"/>
    <row r="492" s="1" customFormat="1" x14ac:dyDescent="0.3"/>
    <row r="493" s="1" customFormat="1" x14ac:dyDescent="0.3"/>
    <row r="494" s="1" customFormat="1" x14ac:dyDescent="0.3"/>
    <row r="495" s="1" customFormat="1" x14ac:dyDescent="0.3"/>
    <row r="496" s="1" customFormat="1" x14ac:dyDescent="0.3"/>
    <row r="497" s="1" customFormat="1" x14ac:dyDescent="0.3"/>
    <row r="498" s="1" customFormat="1" x14ac:dyDescent="0.3"/>
    <row r="499" s="1" customFormat="1" x14ac:dyDescent="0.3"/>
    <row r="500" s="1" customFormat="1" x14ac:dyDescent="0.3"/>
    <row r="501" s="1" customFormat="1" x14ac:dyDescent="0.3"/>
    <row r="502" s="1" customFormat="1" x14ac:dyDescent="0.3"/>
    <row r="503" s="1" customFormat="1" x14ac:dyDescent="0.3"/>
    <row r="504" s="1" customFormat="1" x14ac:dyDescent="0.3"/>
    <row r="505" s="1" customFormat="1" x14ac:dyDescent="0.3"/>
    <row r="506" s="1" customFormat="1" x14ac:dyDescent="0.3"/>
    <row r="507" s="1" customFormat="1" x14ac:dyDescent="0.3"/>
    <row r="508" s="1" customFormat="1" x14ac:dyDescent="0.3"/>
    <row r="509" s="1" customFormat="1" x14ac:dyDescent="0.3"/>
    <row r="510" s="1" customFormat="1" x14ac:dyDescent="0.3"/>
    <row r="511" s="1" customFormat="1" x14ac:dyDescent="0.3"/>
    <row r="512" s="1" customFormat="1" x14ac:dyDescent="0.3"/>
    <row r="513" s="1" customFormat="1" x14ac:dyDescent="0.3"/>
    <row r="514" s="1" customFormat="1" x14ac:dyDescent="0.3"/>
    <row r="515" s="1" customFormat="1" x14ac:dyDescent="0.3"/>
    <row r="516" s="1" customFormat="1" x14ac:dyDescent="0.3"/>
    <row r="517" s="1" customFormat="1" x14ac:dyDescent="0.3"/>
    <row r="518" s="1" customFormat="1" x14ac:dyDescent="0.3"/>
    <row r="519" s="1" customFormat="1" x14ac:dyDescent="0.3"/>
    <row r="520" s="1" customFormat="1" x14ac:dyDescent="0.3"/>
    <row r="521" s="1" customFormat="1" x14ac:dyDescent="0.3"/>
    <row r="522" s="1" customFormat="1" x14ac:dyDescent="0.3"/>
    <row r="523" s="1" customFormat="1" x14ac:dyDescent="0.3"/>
    <row r="524" s="1" customFormat="1" x14ac:dyDescent="0.3"/>
    <row r="525" s="1" customFormat="1" x14ac:dyDescent="0.3"/>
    <row r="526" s="1" customFormat="1" x14ac:dyDescent="0.3"/>
    <row r="527" s="1" customFormat="1" x14ac:dyDescent="0.3"/>
    <row r="528" s="1" customFormat="1" x14ac:dyDescent="0.3"/>
    <row r="529" s="1" customFormat="1" x14ac:dyDescent="0.3"/>
    <row r="530" s="1" customFormat="1" x14ac:dyDescent="0.3"/>
    <row r="531" s="1" customFormat="1" x14ac:dyDescent="0.3"/>
    <row r="532" s="1" customFormat="1" x14ac:dyDescent="0.3"/>
    <row r="533" s="1" customFormat="1" x14ac:dyDescent="0.3"/>
    <row r="534" s="1" customFormat="1" x14ac:dyDescent="0.3"/>
    <row r="535" s="1" customFormat="1" x14ac:dyDescent="0.3"/>
    <row r="536" s="1" customFormat="1" x14ac:dyDescent="0.3"/>
    <row r="537" s="1" customFormat="1" x14ac:dyDescent="0.3"/>
    <row r="538" s="1" customFormat="1" x14ac:dyDescent="0.3"/>
    <row r="539" s="1" customFormat="1" x14ac:dyDescent="0.3"/>
    <row r="540" s="1" customFormat="1" x14ac:dyDescent="0.3"/>
    <row r="541" s="1" customFormat="1" x14ac:dyDescent="0.3"/>
    <row r="542" s="1" customFormat="1" x14ac:dyDescent="0.3"/>
    <row r="543" s="1" customFormat="1" x14ac:dyDescent="0.3"/>
    <row r="544" s="1" customFormat="1" x14ac:dyDescent="0.3"/>
    <row r="545" s="1" customFormat="1" x14ac:dyDescent="0.3"/>
    <row r="546" s="1" customFormat="1" x14ac:dyDescent="0.3"/>
    <row r="547" s="1" customFormat="1" x14ac:dyDescent="0.3"/>
    <row r="548" s="1" customFormat="1" x14ac:dyDescent="0.3"/>
    <row r="549" s="1" customFormat="1" x14ac:dyDescent="0.3"/>
    <row r="550" s="1" customFormat="1" x14ac:dyDescent="0.3"/>
    <row r="551" s="1" customFormat="1" x14ac:dyDescent="0.3"/>
    <row r="552" s="1" customFormat="1" x14ac:dyDescent="0.3"/>
    <row r="553" s="1" customFormat="1" x14ac:dyDescent="0.3"/>
    <row r="554" s="1" customFormat="1" x14ac:dyDescent="0.3"/>
    <row r="555" s="1" customFormat="1" x14ac:dyDescent="0.3"/>
    <row r="556" s="1" customFormat="1" x14ac:dyDescent="0.3"/>
    <row r="557" s="1" customFormat="1" x14ac:dyDescent="0.3"/>
    <row r="558" s="1" customFormat="1" x14ac:dyDescent="0.3"/>
    <row r="559" s="1" customFormat="1" x14ac:dyDescent="0.3"/>
    <row r="560" s="1" customFormat="1" x14ac:dyDescent="0.3"/>
    <row r="561" s="1" customFormat="1" x14ac:dyDescent="0.3"/>
    <row r="562" s="1" customFormat="1" x14ac:dyDescent="0.3"/>
    <row r="563" s="1" customFormat="1" x14ac:dyDescent="0.3"/>
    <row r="564" s="1" customFormat="1" x14ac:dyDescent="0.3"/>
    <row r="565" s="1" customFormat="1" x14ac:dyDescent="0.3"/>
    <row r="566" s="1" customFormat="1" x14ac:dyDescent="0.3"/>
    <row r="567" s="1" customFormat="1" x14ac:dyDescent="0.3"/>
    <row r="568" s="1" customFormat="1" x14ac:dyDescent="0.3"/>
    <row r="569" s="1" customFormat="1" x14ac:dyDescent="0.3"/>
    <row r="570" s="1" customFormat="1" x14ac:dyDescent="0.3"/>
    <row r="571" s="1" customFormat="1" x14ac:dyDescent="0.3"/>
    <row r="572" s="1" customFormat="1" x14ac:dyDescent="0.3"/>
    <row r="573" s="1" customFormat="1" x14ac:dyDescent="0.3"/>
    <row r="574" s="1" customFormat="1" x14ac:dyDescent="0.3"/>
    <row r="575" s="1" customFormat="1" x14ac:dyDescent="0.3"/>
    <row r="576" s="1" customFormat="1" x14ac:dyDescent="0.3"/>
    <row r="577" s="1" customFormat="1" x14ac:dyDescent="0.3"/>
    <row r="578" s="1" customFormat="1" x14ac:dyDescent="0.3"/>
    <row r="579" s="1" customFormat="1" x14ac:dyDescent="0.3"/>
    <row r="580" s="1" customFormat="1" x14ac:dyDescent="0.3"/>
    <row r="581" s="1" customFormat="1" x14ac:dyDescent="0.3"/>
    <row r="582" s="1" customFormat="1" x14ac:dyDescent="0.3"/>
    <row r="583" s="1" customFormat="1" x14ac:dyDescent="0.3"/>
    <row r="584" s="1" customFormat="1" x14ac:dyDescent="0.3"/>
    <row r="585" s="1" customFormat="1" x14ac:dyDescent="0.3"/>
    <row r="586" s="1" customFormat="1" x14ac:dyDescent="0.3"/>
    <row r="587" s="1" customFormat="1" x14ac:dyDescent="0.3"/>
    <row r="588" s="1" customFormat="1" x14ac:dyDescent="0.3"/>
    <row r="589" s="1" customFormat="1" x14ac:dyDescent="0.3"/>
    <row r="590" s="1" customFormat="1" x14ac:dyDescent="0.3"/>
    <row r="591" s="1" customFormat="1" x14ac:dyDescent="0.3"/>
    <row r="592" s="1" customFormat="1" x14ac:dyDescent="0.3"/>
    <row r="593" s="1" customFormat="1" x14ac:dyDescent="0.3"/>
    <row r="594" s="1" customFormat="1" x14ac:dyDescent="0.3"/>
    <row r="595" s="1" customFormat="1" x14ac:dyDescent="0.3"/>
    <row r="596" s="1" customFormat="1" x14ac:dyDescent="0.3"/>
    <row r="597" s="1" customFormat="1" x14ac:dyDescent="0.3"/>
    <row r="598" s="1" customFormat="1" x14ac:dyDescent="0.3"/>
    <row r="599" s="1" customFormat="1" x14ac:dyDescent="0.3"/>
    <row r="600" s="1" customFormat="1" x14ac:dyDescent="0.3"/>
    <row r="601" s="1" customFormat="1" x14ac:dyDescent="0.3"/>
    <row r="602" s="1" customFormat="1" x14ac:dyDescent="0.3"/>
    <row r="603" s="1" customFormat="1" x14ac:dyDescent="0.3"/>
    <row r="604" s="1" customFormat="1" x14ac:dyDescent="0.3"/>
    <row r="605" s="1" customFormat="1" x14ac:dyDescent="0.3"/>
    <row r="606" s="1" customFormat="1" x14ac:dyDescent="0.3"/>
    <row r="607" s="1" customFormat="1" x14ac:dyDescent="0.3"/>
    <row r="608" s="1" customFormat="1" x14ac:dyDescent="0.3"/>
    <row r="609" s="1" customFormat="1" x14ac:dyDescent="0.3"/>
    <row r="610" s="1" customFormat="1" x14ac:dyDescent="0.3"/>
    <row r="611" s="1" customFormat="1" x14ac:dyDescent="0.3"/>
    <row r="612" s="1" customFormat="1" x14ac:dyDescent="0.3"/>
    <row r="613" s="1" customFormat="1" x14ac:dyDescent="0.3"/>
    <row r="614" s="1" customFormat="1" x14ac:dyDescent="0.3"/>
    <row r="615" s="1" customFormat="1" x14ac:dyDescent="0.3"/>
    <row r="616" s="1" customFormat="1" x14ac:dyDescent="0.3"/>
    <row r="617" s="1" customFormat="1" x14ac:dyDescent="0.3"/>
    <row r="618" s="1" customFormat="1" x14ac:dyDescent="0.3"/>
    <row r="619" s="1" customFormat="1" x14ac:dyDescent="0.3"/>
    <row r="620" s="1" customFormat="1" x14ac:dyDescent="0.3"/>
    <row r="621" s="1" customFormat="1" x14ac:dyDescent="0.3"/>
    <row r="622" s="1" customFormat="1" x14ac:dyDescent="0.3"/>
    <row r="623" s="1" customFormat="1" x14ac:dyDescent="0.3"/>
    <row r="624" s="1" customFormat="1" x14ac:dyDescent="0.3"/>
    <row r="625" s="1" customFormat="1" x14ac:dyDescent="0.3"/>
    <row r="626" s="1" customFormat="1" x14ac:dyDescent="0.3"/>
    <row r="627" s="1" customFormat="1" x14ac:dyDescent="0.3"/>
    <row r="628" s="1" customFormat="1" x14ac:dyDescent="0.3"/>
    <row r="629" s="1" customFormat="1" x14ac:dyDescent="0.3"/>
    <row r="630" s="1" customFormat="1" x14ac:dyDescent="0.3"/>
    <row r="631" s="1" customFormat="1" x14ac:dyDescent="0.3"/>
    <row r="632" s="1" customFormat="1" x14ac:dyDescent="0.3"/>
    <row r="633" s="1" customFormat="1" x14ac:dyDescent="0.3"/>
    <row r="634" s="1" customFormat="1" x14ac:dyDescent="0.3"/>
    <row r="635" s="1" customFormat="1" x14ac:dyDescent="0.3"/>
    <row r="636" s="1" customFormat="1" x14ac:dyDescent="0.3"/>
    <row r="637" s="1" customFormat="1" x14ac:dyDescent="0.3"/>
    <row r="638" s="1" customFormat="1" x14ac:dyDescent="0.3"/>
    <row r="639" s="1" customFormat="1" x14ac:dyDescent="0.3"/>
    <row r="640" s="1" customFormat="1" x14ac:dyDescent="0.3"/>
    <row r="641" s="1" customFormat="1" x14ac:dyDescent="0.3"/>
    <row r="642" s="1" customFormat="1" x14ac:dyDescent="0.3"/>
    <row r="643" s="1" customFormat="1" x14ac:dyDescent="0.3"/>
    <row r="644" s="1" customFormat="1" x14ac:dyDescent="0.3"/>
    <row r="645" s="1" customFormat="1" x14ac:dyDescent="0.3"/>
    <row r="646" s="1" customFormat="1" x14ac:dyDescent="0.3"/>
    <row r="647" s="1" customFormat="1" x14ac:dyDescent="0.3"/>
    <row r="648" s="1" customFormat="1" x14ac:dyDescent="0.3"/>
    <row r="649" s="1" customFormat="1" x14ac:dyDescent="0.3"/>
    <row r="650" s="1" customFormat="1" x14ac:dyDescent="0.3"/>
    <row r="651" s="1" customFormat="1" x14ac:dyDescent="0.3"/>
    <row r="652" s="1" customFormat="1" x14ac:dyDescent="0.3"/>
    <row r="653" s="1" customFormat="1" x14ac:dyDescent="0.3"/>
    <row r="654" s="1" customFormat="1" x14ac:dyDescent="0.3"/>
    <row r="655" s="1" customFormat="1" x14ac:dyDescent="0.3"/>
    <row r="656" s="1" customFormat="1" x14ac:dyDescent="0.3"/>
    <row r="657" s="1" customFormat="1" x14ac:dyDescent="0.3"/>
    <row r="658" s="1" customFormat="1" x14ac:dyDescent="0.3"/>
    <row r="659" s="1" customFormat="1" x14ac:dyDescent="0.3"/>
    <row r="660" s="1" customFormat="1" x14ac:dyDescent="0.3"/>
    <row r="661" s="1" customFormat="1" x14ac:dyDescent="0.3"/>
    <row r="662" s="1" customFormat="1" x14ac:dyDescent="0.3"/>
    <row r="663" s="1" customFormat="1" x14ac:dyDescent="0.3"/>
    <row r="664" s="1" customFormat="1" x14ac:dyDescent="0.3"/>
    <row r="665" s="1" customFormat="1" x14ac:dyDescent="0.3"/>
    <row r="666" s="1" customFormat="1" x14ac:dyDescent="0.3"/>
    <row r="667" s="1" customFormat="1" x14ac:dyDescent="0.3"/>
    <row r="668" s="1" customFormat="1" x14ac:dyDescent="0.3"/>
    <row r="669" s="1" customFormat="1" x14ac:dyDescent="0.3"/>
    <row r="670" s="1" customFormat="1" x14ac:dyDescent="0.3"/>
    <row r="671" s="1" customFormat="1" x14ac:dyDescent="0.3"/>
    <row r="672" s="1" customFormat="1" x14ac:dyDescent="0.3"/>
    <row r="673" s="1" customFormat="1" x14ac:dyDescent="0.3"/>
    <row r="674" s="1" customFormat="1" x14ac:dyDescent="0.3"/>
    <row r="675" s="1" customFormat="1" x14ac:dyDescent="0.3"/>
    <row r="676" s="1" customFormat="1" x14ac:dyDescent="0.3"/>
    <row r="677" s="1" customFormat="1" x14ac:dyDescent="0.3"/>
    <row r="678" s="1" customFormat="1" x14ac:dyDescent="0.3"/>
    <row r="679" s="1" customFormat="1" x14ac:dyDescent="0.3"/>
    <row r="680" s="1" customFormat="1" x14ac:dyDescent="0.3"/>
    <row r="681" s="1" customFormat="1" x14ac:dyDescent="0.3"/>
    <row r="682" s="1" customFormat="1" x14ac:dyDescent="0.3"/>
    <row r="683" s="1" customFormat="1" x14ac:dyDescent="0.3"/>
    <row r="684" s="1" customFormat="1" x14ac:dyDescent="0.3"/>
    <row r="685" s="1" customFormat="1" x14ac:dyDescent="0.3"/>
    <row r="686" s="1" customFormat="1" x14ac:dyDescent="0.3"/>
    <row r="687" s="1" customFormat="1" x14ac:dyDescent="0.3"/>
    <row r="688" s="1" customFormat="1" x14ac:dyDescent="0.3"/>
    <row r="689" s="1" customFormat="1" x14ac:dyDescent="0.3"/>
    <row r="690" s="1" customFormat="1" x14ac:dyDescent="0.3"/>
    <row r="691" s="1" customFormat="1" x14ac:dyDescent="0.3"/>
    <row r="692" s="1" customFormat="1" x14ac:dyDescent="0.3"/>
    <row r="693" s="1" customFormat="1" x14ac:dyDescent="0.3"/>
    <row r="694" s="1" customFormat="1" x14ac:dyDescent="0.3"/>
    <row r="695" s="1" customFormat="1" x14ac:dyDescent="0.3"/>
    <row r="696" s="1" customFormat="1" x14ac:dyDescent="0.3"/>
    <row r="697" s="1" customFormat="1" x14ac:dyDescent="0.3"/>
    <row r="698" s="1" customFormat="1" x14ac:dyDescent="0.3"/>
    <row r="699" s="1" customFormat="1" x14ac:dyDescent="0.3"/>
    <row r="700" s="1" customFormat="1" x14ac:dyDescent="0.3"/>
    <row r="701" s="1" customFormat="1" x14ac:dyDescent="0.3"/>
    <row r="702" s="1" customFormat="1" x14ac:dyDescent="0.3"/>
    <row r="703" s="1" customFormat="1" x14ac:dyDescent="0.3"/>
    <row r="704" s="1" customFormat="1" x14ac:dyDescent="0.3"/>
    <row r="705" s="1" customFormat="1" x14ac:dyDescent="0.3"/>
    <row r="706" s="1" customFormat="1" x14ac:dyDescent="0.3"/>
    <row r="707" s="1" customFormat="1" x14ac:dyDescent="0.3"/>
    <row r="708" s="1" customFormat="1" x14ac:dyDescent="0.3"/>
    <row r="709" s="1" customFormat="1" x14ac:dyDescent="0.3"/>
    <row r="710" s="1" customFormat="1" x14ac:dyDescent="0.3"/>
    <row r="711" s="1" customFormat="1" x14ac:dyDescent="0.3"/>
    <row r="712" s="1" customFormat="1" x14ac:dyDescent="0.3"/>
    <row r="713" s="1" customFormat="1" x14ac:dyDescent="0.3"/>
    <row r="714" s="1" customFormat="1" x14ac:dyDescent="0.3"/>
    <row r="715" s="1" customFormat="1" x14ac:dyDescent="0.3"/>
    <row r="716" s="1" customFormat="1" x14ac:dyDescent="0.3"/>
    <row r="717" s="1" customFormat="1" x14ac:dyDescent="0.3"/>
    <row r="718" s="1" customFormat="1" x14ac:dyDescent="0.3"/>
    <row r="719" s="1" customFormat="1" x14ac:dyDescent="0.3"/>
    <row r="720" s="1" customFormat="1" x14ac:dyDescent="0.3"/>
    <row r="721" s="1" customFormat="1" x14ac:dyDescent="0.3"/>
    <row r="722" s="1" customFormat="1" x14ac:dyDescent="0.3"/>
    <row r="723" s="1" customFormat="1" x14ac:dyDescent="0.3"/>
    <row r="724" s="1" customFormat="1" x14ac:dyDescent="0.3"/>
    <row r="725" s="1" customFormat="1" x14ac:dyDescent="0.3"/>
    <row r="726" s="1" customFormat="1" x14ac:dyDescent="0.3"/>
    <row r="727" s="1" customFormat="1" x14ac:dyDescent="0.3"/>
    <row r="728" s="1" customFormat="1" x14ac:dyDescent="0.3"/>
    <row r="729" s="1" customFormat="1" x14ac:dyDescent="0.3"/>
    <row r="730" s="1" customFormat="1" x14ac:dyDescent="0.3"/>
    <row r="731" s="1" customFormat="1" x14ac:dyDescent="0.3"/>
    <row r="732" s="1" customFormat="1" x14ac:dyDescent="0.3"/>
    <row r="733" s="1" customFormat="1" x14ac:dyDescent="0.3"/>
    <row r="734" s="1" customFormat="1" x14ac:dyDescent="0.3"/>
    <row r="735" s="1" customFormat="1" x14ac:dyDescent="0.3"/>
    <row r="736" s="1" customFormat="1" x14ac:dyDescent="0.3"/>
    <row r="737" s="1" customFormat="1" x14ac:dyDescent="0.3"/>
    <row r="738" s="1" customFormat="1" x14ac:dyDescent="0.3"/>
    <row r="739" s="1" customFormat="1" x14ac:dyDescent="0.3"/>
    <row r="740" s="1" customFormat="1" x14ac:dyDescent="0.3"/>
    <row r="741" s="1" customFormat="1" x14ac:dyDescent="0.3"/>
    <row r="742" s="1" customFormat="1" x14ac:dyDescent="0.3"/>
    <row r="743" s="1" customFormat="1" x14ac:dyDescent="0.3"/>
    <row r="744" s="1" customFormat="1" x14ac:dyDescent="0.3"/>
    <row r="745" s="1" customFormat="1" x14ac:dyDescent="0.3"/>
    <row r="746" s="1" customFormat="1" x14ac:dyDescent="0.3"/>
    <row r="747" s="1" customFormat="1" x14ac:dyDescent="0.3"/>
    <row r="748" s="1" customFormat="1" x14ac:dyDescent="0.3"/>
    <row r="749" s="1" customFormat="1" x14ac:dyDescent="0.3"/>
    <row r="750" s="1" customFormat="1" x14ac:dyDescent="0.3"/>
    <row r="751" s="1" customFormat="1" x14ac:dyDescent="0.3"/>
    <row r="752" s="1" customFormat="1" x14ac:dyDescent="0.3"/>
    <row r="753" s="1" customFormat="1" x14ac:dyDescent="0.3"/>
    <row r="754" s="1" customFormat="1" x14ac:dyDescent="0.3"/>
    <row r="755" s="1" customFormat="1" x14ac:dyDescent="0.3"/>
    <row r="756" s="1" customFormat="1" x14ac:dyDescent="0.3"/>
    <row r="757" s="1" customFormat="1" x14ac:dyDescent="0.3"/>
    <row r="758" s="1" customFormat="1" x14ac:dyDescent="0.3"/>
    <row r="759" s="1" customFormat="1" x14ac:dyDescent="0.3"/>
    <row r="760" s="1" customFormat="1" x14ac:dyDescent="0.3"/>
    <row r="761" s="1" customFormat="1" x14ac:dyDescent="0.3"/>
    <row r="762" s="1" customFormat="1" x14ac:dyDescent="0.3"/>
    <row r="763" s="1" customFormat="1" x14ac:dyDescent="0.3"/>
    <row r="764" s="1" customFormat="1" x14ac:dyDescent="0.3"/>
    <row r="765" s="1" customFormat="1" x14ac:dyDescent="0.3"/>
    <row r="766" s="1" customFormat="1" x14ac:dyDescent="0.3"/>
    <row r="767" s="1" customFormat="1" x14ac:dyDescent="0.3"/>
    <row r="768" s="1" customFormat="1" x14ac:dyDescent="0.3"/>
    <row r="769" s="1" customFormat="1" x14ac:dyDescent="0.3"/>
    <row r="770" s="1" customFormat="1" x14ac:dyDescent="0.3"/>
    <row r="771" s="1" customFormat="1" x14ac:dyDescent="0.3"/>
    <row r="772" s="1" customFormat="1" x14ac:dyDescent="0.3"/>
    <row r="773" s="1" customFormat="1" x14ac:dyDescent="0.3"/>
    <row r="774" s="1" customFormat="1" x14ac:dyDescent="0.3"/>
    <row r="775" s="1" customFormat="1" x14ac:dyDescent="0.3"/>
    <row r="776" s="1" customFormat="1" x14ac:dyDescent="0.3"/>
    <row r="777" s="1" customFormat="1" x14ac:dyDescent="0.3"/>
    <row r="778" s="1" customFormat="1" x14ac:dyDescent="0.3"/>
    <row r="779" s="1" customFormat="1" x14ac:dyDescent="0.3"/>
    <row r="780" s="1" customFormat="1" x14ac:dyDescent="0.3"/>
    <row r="781" s="1" customFormat="1" x14ac:dyDescent="0.3"/>
    <row r="782" s="1" customFormat="1" x14ac:dyDescent="0.3"/>
    <row r="783" s="1" customFormat="1" x14ac:dyDescent="0.3"/>
    <row r="784" s="1" customFormat="1" x14ac:dyDescent="0.3"/>
    <row r="785" s="1" customFormat="1" x14ac:dyDescent="0.3"/>
    <row r="786" s="1" customFormat="1" x14ac:dyDescent="0.3"/>
    <row r="787" s="1" customFormat="1" x14ac:dyDescent="0.3"/>
    <row r="788" s="1" customFormat="1" x14ac:dyDescent="0.3"/>
    <row r="789" s="1" customFormat="1" x14ac:dyDescent="0.3"/>
    <row r="790" s="1" customFormat="1" x14ac:dyDescent="0.3"/>
    <row r="791" s="1" customFormat="1" x14ac:dyDescent="0.3"/>
    <row r="792" s="1" customFormat="1" x14ac:dyDescent="0.3"/>
    <row r="793" s="1" customFormat="1" x14ac:dyDescent="0.3"/>
    <row r="794" s="1" customFormat="1" x14ac:dyDescent="0.3"/>
    <row r="795" s="1" customFormat="1" x14ac:dyDescent="0.3"/>
    <row r="796" s="1" customFormat="1" x14ac:dyDescent="0.3"/>
    <row r="797" s="1" customFormat="1" x14ac:dyDescent="0.3"/>
    <row r="798" s="1" customFormat="1" x14ac:dyDescent="0.3"/>
    <row r="799" s="1" customFormat="1" x14ac:dyDescent="0.3"/>
    <row r="800" s="1" customFormat="1" x14ac:dyDescent="0.3"/>
    <row r="801" s="1" customFormat="1" x14ac:dyDescent="0.3"/>
    <row r="802" s="1" customFormat="1" x14ac:dyDescent="0.3"/>
    <row r="803" s="1" customFormat="1" x14ac:dyDescent="0.3"/>
    <row r="804" s="1" customFormat="1" x14ac:dyDescent="0.3"/>
    <row r="805" s="1" customFormat="1" x14ac:dyDescent="0.3"/>
    <row r="806" s="1" customFormat="1" x14ac:dyDescent="0.3"/>
    <row r="807" s="1" customFormat="1" x14ac:dyDescent="0.3"/>
    <row r="808" s="1" customFormat="1" x14ac:dyDescent="0.3"/>
    <row r="809" s="1" customFormat="1" x14ac:dyDescent="0.3"/>
    <row r="810" s="1" customFormat="1" x14ac:dyDescent="0.3"/>
    <row r="811" s="1" customFormat="1" x14ac:dyDescent="0.3"/>
    <row r="812" s="1" customFormat="1" x14ac:dyDescent="0.3"/>
    <row r="813" s="1" customFormat="1" x14ac:dyDescent="0.3"/>
    <row r="814" s="1" customFormat="1" x14ac:dyDescent="0.3"/>
    <row r="815" s="1" customFormat="1" x14ac:dyDescent="0.3"/>
    <row r="816" s="1" customFormat="1" x14ac:dyDescent="0.3"/>
    <row r="817" s="1" customFormat="1" x14ac:dyDescent="0.3"/>
    <row r="818" s="1" customFormat="1" x14ac:dyDescent="0.3"/>
    <row r="819" s="1" customFormat="1" x14ac:dyDescent="0.3"/>
    <row r="820" s="1" customFormat="1" x14ac:dyDescent="0.3"/>
    <row r="821" s="1" customFormat="1" x14ac:dyDescent="0.3"/>
    <row r="822" s="1" customFormat="1" x14ac:dyDescent="0.3"/>
    <row r="823" s="1" customFormat="1" x14ac:dyDescent="0.3"/>
    <row r="824" s="1" customFormat="1" x14ac:dyDescent="0.3"/>
    <row r="825" s="1" customFormat="1" x14ac:dyDescent="0.3"/>
    <row r="826" s="1" customFormat="1" x14ac:dyDescent="0.3"/>
    <row r="827" s="1" customFormat="1" x14ac:dyDescent="0.3"/>
    <row r="828" s="1" customFormat="1" x14ac:dyDescent="0.3"/>
    <row r="829" s="1" customFormat="1" x14ac:dyDescent="0.3"/>
    <row r="830" s="1" customFormat="1" x14ac:dyDescent="0.3"/>
    <row r="831" s="1" customFormat="1" x14ac:dyDescent="0.3"/>
    <row r="832" s="1" customFormat="1" x14ac:dyDescent="0.3"/>
    <row r="833" s="1" customFormat="1" x14ac:dyDescent="0.3"/>
    <row r="834" s="1" customFormat="1" x14ac:dyDescent="0.3"/>
    <row r="835" s="1" customFormat="1" x14ac:dyDescent="0.3"/>
    <row r="836" s="1" customFormat="1" x14ac:dyDescent="0.3"/>
    <row r="837" s="1" customFormat="1" x14ac:dyDescent="0.3"/>
    <row r="838" s="1" customFormat="1" x14ac:dyDescent="0.3"/>
    <row r="839" s="1" customFormat="1" x14ac:dyDescent="0.3"/>
    <row r="840" s="1" customFormat="1" x14ac:dyDescent="0.3"/>
    <row r="841" s="1" customFormat="1" x14ac:dyDescent="0.3"/>
    <row r="842" s="1" customFormat="1" x14ac:dyDescent="0.3"/>
    <row r="843" s="1" customFormat="1" x14ac:dyDescent="0.3"/>
    <row r="844" s="1" customFormat="1" x14ac:dyDescent="0.3"/>
    <row r="845" s="1" customFormat="1" x14ac:dyDescent="0.3"/>
    <row r="846" s="1" customFormat="1" x14ac:dyDescent="0.3"/>
    <row r="847" s="1" customFormat="1" x14ac:dyDescent="0.3"/>
    <row r="848" s="1" customFormat="1" x14ac:dyDescent="0.3"/>
    <row r="849" s="1" customFormat="1" x14ac:dyDescent="0.3"/>
    <row r="850" s="1" customFormat="1" x14ac:dyDescent="0.3"/>
    <row r="851" s="1" customFormat="1" x14ac:dyDescent="0.3"/>
    <row r="852" s="1" customFormat="1" x14ac:dyDescent="0.3"/>
    <row r="853" s="1" customFormat="1" x14ac:dyDescent="0.3"/>
    <row r="854" s="1" customFormat="1" x14ac:dyDescent="0.3"/>
    <row r="855" s="1" customFormat="1" x14ac:dyDescent="0.3"/>
    <row r="856" s="1" customFormat="1" x14ac:dyDescent="0.3"/>
    <row r="857" s="1" customFormat="1" x14ac:dyDescent="0.3"/>
    <row r="858" s="1" customFormat="1" x14ac:dyDescent="0.3"/>
    <row r="859" s="1" customFormat="1" x14ac:dyDescent="0.3"/>
    <row r="860" s="1" customFormat="1" x14ac:dyDescent="0.3"/>
    <row r="861" s="1" customFormat="1" x14ac:dyDescent="0.3"/>
    <row r="862" s="1" customFormat="1" x14ac:dyDescent="0.3"/>
    <row r="863" s="1" customFormat="1" x14ac:dyDescent="0.3"/>
    <row r="864" s="1" customFormat="1" x14ac:dyDescent="0.3"/>
    <row r="865" s="1" customFormat="1" x14ac:dyDescent="0.3"/>
    <row r="866" s="1" customFormat="1" x14ac:dyDescent="0.3"/>
    <row r="867" s="1" customFormat="1" x14ac:dyDescent="0.3"/>
    <row r="868" s="1" customFormat="1" x14ac:dyDescent="0.3"/>
    <row r="869" s="1" customFormat="1" x14ac:dyDescent="0.3"/>
    <row r="870" s="1" customFormat="1" x14ac:dyDescent="0.3"/>
    <row r="871" s="1" customFormat="1" x14ac:dyDescent="0.3"/>
    <row r="872" s="1" customFormat="1" x14ac:dyDescent="0.3"/>
    <row r="873" s="1" customFormat="1" x14ac:dyDescent="0.3"/>
    <row r="874" s="1" customFormat="1" x14ac:dyDescent="0.3"/>
    <row r="875" s="1" customFormat="1" x14ac:dyDescent="0.3"/>
    <row r="876" s="1" customFormat="1" x14ac:dyDescent="0.3"/>
    <row r="877" s="1" customFormat="1" x14ac:dyDescent="0.3"/>
    <row r="878" s="1" customFormat="1" x14ac:dyDescent="0.3"/>
    <row r="879" s="1" customFormat="1" x14ac:dyDescent="0.3"/>
    <row r="880" s="1" customFormat="1" x14ac:dyDescent="0.3"/>
    <row r="881" s="1" customFormat="1" x14ac:dyDescent="0.3"/>
    <row r="882" s="1" customFormat="1" x14ac:dyDescent="0.3"/>
    <row r="883" s="1" customFormat="1" x14ac:dyDescent="0.3"/>
    <row r="884" s="1" customFormat="1" x14ac:dyDescent="0.3"/>
    <row r="885" s="1" customFormat="1" x14ac:dyDescent="0.3"/>
    <row r="886" s="1" customFormat="1" x14ac:dyDescent="0.3"/>
    <row r="887" s="1" customFormat="1" x14ac:dyDescent="0.3"/>
    <row r="888" s="1" customFormat="1" x14ac:dyDescent="0.3"/>
    <row r="889" s="1" customFormat="1" x14ac:dyDescent="0.3"/>
    <row r="890" s="1" customFormat="1" x14ac:dyDescent="0.3"/>
    <row r="891" s="1" customFormat="1" x14ac:dyDescent="0.3"/>
    <row r="892" s="1" customFormat="1" x14ac:dyDescent="0.3"/>
    <row r="893" s="1" customFormat="1" x14ac:dyDescent="0.3"/>
    <row r="894" s="1" customFormat="1" x14ac:dyDescent="0.3"/>
    <row r="895" s="1" customFormat="1" x14ac:dyDescent="0.3"/>
    <row r="896" s="1" customFormat="1" x14ac:dyDescent="0.3"/>
    <row r="897" s="1" customFormat="1" x14ac:dyDescent="0.3"/>
    <row r="898" s="1" customFormat="1" x14ac:dyDescent="0.3"/>
    <row r="899" s="1" customFormat="1" x14ac:dyDescent="0.3"/>
    <row r="900" s="1" customFormat="1" x14ac:dyDescent="0.3"/>
    <row r="901" s="1" customFormat="1" x14ac:dyDescent="0.3"/>
    <row r="902" s="1" customFormat="1" x14ac:dyDescent="0.3"/>
    <row r="903" s="1" customFormat="1" x14ac:dyDescent="0.3"/>
    <row r="904" s="1" customFormat="1" x14ac:dyDescent="0.3"/>
    <row r="905" s="1" customFormat="1" x14ac:dyDescent="0.3"/>
    <row r="906" s="1" customFormat="1" x14ac:dyDescent="0.3"/>
    <row r="907" s="1" customFormat="1" x14ac:dyDescent="0.3"/>
    <row r="908" s="1" customFormat="1" x14ac:dyDescent="0.3"/>
    <row r="909" s="1" customFormat="1" x14ac:dyDescent="0.3"/>
    <row r="910" s="1" customFormat="1" x14ac:dyDescent="0.3"/>
    <row r="911" s="1" customFormat="1" x14ac:dyDescent="0.3"/>
    <row r="912" s="1" customFormat="1" x14ac:dyDescent="0.3"/>
    <row r="913" s="1" customFormat="1" x14ac:dyDescent="0.3"/>
    <row r="914" s="1" customFormat="1" x14ac:dyDescent="0.3"/>
    <row r="915" s="1" customFormat="1" x14ac:dyDescent="0.3"/>
    <row r="916" s="1" customFormat="1" x14ac:dyDescent="0.3"/>
    <row r="917" s="1" customFormat="1" x14ac:dyDescent="0.3"/>
    <row r="918" s="1" customFormat="1" x14ac:dyDescent="0.3"/>
    <row r="919" s="1" customFormat="1" x14ac:dyDescent="0.3"/>
    <row r="920" s="1" customFormat="1" x14ac:dyDescent="0.3"/>
    <row r="921" s="1" customFormat="1" x14ac:dyDescent="0.3"/>
    <row r="922" s="1" customFormat="1" x14ac:dyDescent="0.3"/>
    <row r="923" s="1" customFormat="1" x14ac:dyDescent="0.3"/>
    <row r="924" s="1" customFormat="1" x14ac:dyDescent="0.3"/>
    <row r="925" s="1" customFormat="1" x14ac:dyDescent="0.3"/>
    <row r="926" s="1" customFormat="1" x14ac:dyDescent="0.3"/>
    <row r="927" s="1" customFormat="1" x14ac:dyDescent="0.3"/>
    <row r="928" s="1" customFormat="1" x14ac:dyDescent="0.3"/>
    <row r="929" s="1" customFormat="1" x14ac:dyDescent="0.3"/>
    <row r="930" s="1" customFormat="1" x14ac:dyDescent="0.3"/>
    <row r="931" s="1" customFormat="1" x14ac:dyDescent="0.3"/>
    <row r="932" s="1" customFormat="1" x14ac:dyDescent="0.3"/>
    <row r="933" s="1" customFormat="1" x14ac:dyDescent="0.3"/>
    <row r="934" s="1" customFormat="1" x14ac:dyDescent="0.3"/>
    <row r="935" s="1" customFormat="1" x14ac:dyDescent="0.3"/>
    <row r="936" s="1" customFormat="1" x14ac:dyDescent="0.3"/>
    <row r="937" s="1" customFormat="1" x14ac:dyDescent="0.3"/>
    <row r="938" s="1" customFormat="1" x14ac:dyDescent="0.3"/>
    <row r="939" s="1" customFormat="1" x14ac:dyDescent="0.3"/>
    <row r="940" s="1" customFormat="1" x14ac:dyDescent="0.3"/>
    <row r="941" s="1" customFormat="1" x14ac:dyDescent="0.3"/>
    <row r="942" s="1" customFormat="1" x14ac:dyDescent="0.3"/>
    <row r="943" s="1" customFormat="1" x14ac:dyDescent="0.3"/>
    <row r="944" s="1" customFormat="1" x14ac:dyDescent="0.3"/>
    <row r="945" s="1" customFormat="1" x14ac:dyDescent="0.3"/>
    <row r="946" s="1" customFormat="1" x14ac:dyDescent="0.3"/>
    <row r="947" s="1" customFormat="1" x14ac:dyDescent="0.3"/>
    <row r="948" s="1" customFormat="1" x14ac:dyDescent="0.3"/>
    <row r="949" s="1" customFormat="1" x14ac:dyDescent="0.3"/>
    <row r="950" s="1" customFormat="1" x14ac:dyDescent="0.3"/>
    <row r="951" s="1" customFormat="1" x14ac:dyDescent="0.3"/>
    <row r="952" s="1" customFormat="1" x14ac:dyDescent="0.3"/>
    <row r="953" s="1" customFormat="1" x14ac:dyDescent="0.3"/>
    <row r="954" s="1" customFormat="1" x14ac:dyDescent="0.3"/>
    <row r="955" s="1" customFormat="1" x14ac:dyDescent="0.3"/>
    <row r="956" s="1" customFormat="1" x14ac:dyDescent="0.3"/>
    <row r="957" s="1" customFormat="1" x14ac:dyDescent="0.3"/>
    <row r="958" s="1" customFormat="1" x14ac:dyDescent="0.3"/>
    <row r="959" s="1" customFormat="1" x14ac:dyDescent="0.3"/>
    <row r="960" s="1" customFormat="1" x14ac:dyDescent="0.3"/>
    <row r="961" s="1" customFormat="1" x14ac:dyDescent="0.3"/>
    <row r="962" s="1" customFormat="1" x14ac:dyDescent="0.3"/>
    <row r="963" s="1" customFormat="1" x14ac:dyDescent="0.3"/>
    <row r="964" s="1" customFormat="1" x14ac:dyDescent="0.3"/>
    <row r="965" s="1" customFormat="1" x14ac:dyDescent="0.3"/>
    <row r="966" s="1" customFormat="1" x14ac:dyDescent="0.3"/>
    <row r="967" s="1" customFormat="1" x14ac:dyDescent="0.3"/>
    <row r="968" s="1" customFormat="1" x14ac:dyDescent="0.3"/>
    <row r="969" s="1" customFormat="1" x14ac:dyDescent="0.3"/>
    <row r="970" s="1" customFormat="1" x14ac:dyDescent="0.3"/>
    <row r="971" s="1" customFormat="1" x14ac:dyDescent="0.3"/>
    <row r="972" s="1" customFormat="1" x14ac:dyDescent="0.3"/>
    <row r="973" s="1" customFormat="1" x14ac:dyDescent="0.3"/>
    <row r="974" s="1" customFormat="1" x14ac:dyDescent="0.3"/>
    <row r="975" s="1" customFormat="1" x14ac:dyDescent="0.3"/>
    <row r="976" s="1" customFormat="1" x14ac:dyDescent="0.3"/>
    <row r="977" s="1" customFormat="1" x14ac:dyDescent="0.3"/>
    <row r="978" s="1" customFormat="1" x14ac:dyDescent="0.3"/>
    <row r="979" s="1" customFormat="1" x14ac:dyDescent="0.3"/>
    <row r="980" s="1" customFormat="1" x14ac:dyDescent="0.3"/>
    <row r="981" s="1" customFormat="1" x14ac:dyDescent="0.3"/>
    <row r="982" s="1" customFormat="1" x14ac:dyDescent="0.3"/>
    <row r="983" s="1" customFormat="1" x14ac:dyDescent="0.3"/>
    <row r="984" s="1" customFormat="1" x14ac:dyDescent="0.3"/>
    <row r="985" s="1" customFormat="1" x14ac:dyDescent="0.3"/>
    <row r="986" s="1" customFormat="1" x14ac:dyDescent="0.3"/>
    <row r="987" s="1" customFormat="1" x14ac:dyDescent="0.3"/>
    <row r="988" s="1" customFormat="1" x14ac:dyDescent="0.3"/>
    <row r="989" s="1" customFormat="1" x14ac:dyDescent="0.3"/>
    <row r="990" s="1" customFormat="1" x14ac:dyDescent="0.3"/>
    <row r="991" s="1" customFormat="1" x14ac:dyDescent="0.3"/>
    <row r="992" s="1" customFormat="1" x14ac:dyDescent="0.3"/>
    <row r="993" s="1" customFormat="1" x14ac:dyDescent="0.3"/>
    <row r="994" s="1" customFormat="1" x14ac:dyDescent="0.3"/>
    <row r="995" s="1" customFormat="1" x14ac:dyDescent="0.3"/>
    <row r="996" s="1" customFormat="1" x14ac:dyDescent="0.3"/>
    <row r="997" s="1" customFormat="1" x14ac:dyDescent="0.3"/>
    <row r="998" s="1" customFormat="1" x14ac:dyDescent="0.3"/>
    <row r="999" s="1" customFormat="1" x14ac:dyDescent="0.3"/>
    <row r="1000" s="1" customFormat="1" x14ac:dyDescent="0.3"/>
    <row r="1001" s="1" customFormat="1" x14ac:dyDescent="0.3"/>
    <row r="1002" s="1" customFormat="1" x14ac:dyDescent="0.3"/>
    <row r="1003" s="1" customFormat="1" x14ac:dyDescent="0.3"/>
    <row r="1004" s="1" customFormat="1" x14ac:dyDescent="0.3"/>
    <row r="1005" s="1" customFormat="1" x14ac:dyDescent="0.3"/>
    <row r="1006" s="1" customFormat="1" x14ac:dyDescent="0.3"/>
    <row r="1007" s="1" customFormat="1" x14ac:dyDescent="0.3"/>
    <row r="1008" s="1" customFormat="1" x14ac:dyDescent="0.3"/>
    <row r="1009" s="1" customFormat="1" x14ac:dyDescent="0.3"/>
    <row r="1010" s="1" customFormat="1" x14ac:dyDescent="0.3"/>
    <row r="1011" s="1" customFormat="1" x14ac:dyDescent="0.3"/>
    <row r="1012" s="1" customFormat="1" x14ac:dyDescent="0.3"/>
    <row r="1013" s="1" customFormat="1" x14ac:dyDescent="0.3"/>
    <row r="1014" s="1" customFormat="1" x14ac:dyDescent="0.3"/>
    <row r="1015" s="1" customFormat="1" x14ac:dyDescent="0.3"/>
    <row r="1016" s="1" customFormat="1" x14ac:dyDescent="0.3"/>
    <row r="1017" s="1" customFormat="1" x14ac:dyDescent="0.3"/>
    <row r="1018" s="1" customFormat="1" x14ac:dyDescent="0.3"/>
    <row r="1019" s="1" customFormat="1" x14ac:dyDescent="0.3"/>
    <row r="1020" s="1" customFormat="1" x14ac:dyDescent="0.3"/>
    <row r="1021" s="1" customFormat="1" x14ac:dyDescent="0.3"/>
    <row r="1022" s="1" customFormat="1" x14ac:dyDescent="0.3"/>
    <row r="1023" s="1" customFormat="1" x14ac:dyDescent="0.3"/>
    <row r="1024" s="1" customFormat="1" x14ac:dyDescent="0.3"/>
    <row r="1025" s="1" customFormat="1" x14ac:dyDescent="0.3"/>
    <row r="1026" s="1" customFormat="1" x14ac:dyDescent="0.3"/>
    <row r="1027" s="1" customFormat="1" x14ac:dyDescent="0.3"/>
    <row r="1028" s="1" customFormat="1" x14ac:dyDescent="0.3"/>
    <row r="1029" s="1" customFormat="1" x14ac:dyDescent="0.3"/>
    <row r="1030" s="1" customFormat="1" x14ac:dyDescent="0.3"/>
    <row r="1031" s="1" customFormat="1" x14ac:dyDescent="0.3"/>
    <row r="1032" s="1" customFormat="1" x14ac:dyDescent="0.3"/>
    <row r="1033" s="1" customFormat="1" x14ac:dyDescent="0.3"/>
    <row r="1034" s="1" customFormat="1" x14ac:dyDescent="0.3"/>
    <row r="1035" s="1" customFormat="1" x14ac:dyDescent="0.3"/>
    <row r="1036" s="1" customFormat="1" x14ac:dyDescent="0.3"/>
    <row r="1037" s="1" customFormat="1" x14ac:dyDescent="0.3"/>
    <row r="1038" s="1" customFormat="1" x14ac:dyDescent="0.3"/>
    <row r="1039" s="1" customFormat="1" x14ac:dyDescent="0.3"/>
    <row r="1040" s="1" customFormat="1" x14ac:dyDescent="0.3"/>
    <row r="1041" s="1" customFormat="1" x14ac:dyDescent="0.3"/>
    <row r="1042" s="1" customFormat="1" x14ac:dyDescent="0.3"/>
    <row r="1043" s="1" customFormat="1" x14ac:dyDescent="0.3"/>
    <row r="1044" s="1" customFormat="1" x14ac:dyDescent="0.3"/>
    <row r="1045" s="1" customFormat="1" x14ac:dyDescent="0.3"/>
    <row r="1046" s="1" customFormat="1" x14ac:dyDescent="0.3"/>
    <row r="1047" s="1" customFormat="1" x14ac:dyDescent="0.3"/>
    <row r="1048" s="1" customFormat="1" x14ac:dyDescent="0.3"/>
    <row r="1049" s="1" customFormat="1" x14ac:dyDescent="0.3"/>
    <row r="1050" s="1" customFormat="1" x14ac:dyDescent="0.3"/>
    <row r="1051" s="1" customFormat="1" x14ac:dyDescent="0.3"/>
    <row r="1052" s="1" customFormat="1" x14ac:dyDescent="0.3"/>
    <row r="1053" s="1" customFormat="1" x14ac:dyDescent="0.3"/>
    <row r="1054" s="1" customFormat="1" x14ac:dyDescent="0.3"/>
    <row r="1055" s="1" customFormat="1" x14ac:dyDescent="0.3"/>
    <row r="1056" s="1" customFormat="1" x14ac:dyDescent="0.3"/>
    <row r="1057" s="1" customFormat="1" x14ac:dyDescent="0.3"/>
    <row r="1058" s="1" customFormat="1" x14ac:dyDescent="0.3"/>
    <row r="1059" s="1" customFormat="1" x14ac:dyDescent="0.3"/>
    <row r="1060" s="1" customFormat="1" x14ac:dyDescent="0.3"/>
    <row r="1061" s="1" customFormat="1" x14ac:dyDescent="0.3"/>
    <row r="1062" s="1" customFormat="1" x14ac:dyDescent="0.3"/>
    <row r="1063" s="1" customFormat="1" x14ac:dyDescent="0.3"/>
    <row r="1064" s="1" customFormat="1" x14ac:dyDescent="0.3"/>
    <row r="1065" s="1" customFormat="1" x14ac:dyDescent="0.3"/>
    <row r="1066" s="1" customFormat="1" x14ac:dyDescent="0.3"/>
    <row r="1067" s="1" customFormat="1" x14ac:dyDescent="0.3"/>
    <row r="1068" s="1" customFormat="1" x14ac:dyDescent="0.3"/>
    <row r="1069" s="1" customFormat="1" x14ac:dyDescent="0.3"/>
    <row r="1070" s="1" customFormat="1" x14ac:dyDescent="0.3"/>
    <row r="1071" s="1" customFormat="1" x14ac:dyDescent="0.3"/>
    <row r="1072" s="1" customFormat="1" x14ac:dyDescent="0.3"/>
    <row r="1073" s="1" customFormat="1" x14ac:dyDescent="0.3"/>
    <row r="1074" s="1" customFormat="1" x14ac:dyDescent="0.3"/>
    <row r="1075" s="1" customFormat="1" x14ac:dyDescent="0.3"/>
    <row r="1076" s="1" customFormat="1" x14ac:dyDescent="0.3"/>
    <row r="1077" s="1" customFormat="1" x14ac:dyDescent="0.3"/>
    <row r="1078" s="1" customFormat="1" x14ac:dyDescent="0.3"/>
    <row r="1079" s="1" customFormat="1" x14ac:dyDescent="0.3"/>
    <row r="1080" s="1" customFormat="1" x14ac:dyDescent="0.3"/>
    <row r="1081" s="1" customFormat="1" x14ac:dyDescent="0.3"/>
    <row r="1082" s="1" customFormat="1" x14ac:dyDescent="0.3"/>
    <row r="1083" s="1" customFormat="1" x14ac:dyDescent="0.3"/>
    <row r="1084" s="1" customFormat="1" x14ac:dyDescent="0.3"/>
    <row r="1085" s="1" customFormat="1" x14ac:dyDescent="0.3"/>
    <row r="1086" s="1" customFormat="1" x14ac:dyDescent="0.3"/>
    <row r="1087" s="1" customFormat="1" x14ac:dyDescent="0.3"/>
    <row r="1088" s="1" customFormat="1" x14ac:dyDescent="0.3"/>
    <row r="1089" s="1" customFormat="1" x14ac:dyDescent="0.3"/>
    <row r="1090" s="1" customFormat="1" x14ac:dyDescent="0.3"/>
    <row r="1091" s="1" customFormat="1" x14ac:dyDescent="0.3"/>
    <row r="1092" s="1" customFormat="1" x14ac:dyDescent="0.3"/>
    <row r="1093" s="1" customFormat="1" x14ac:dyDescent="0.3"/>
    <row r="1094" s="1" customFormat="1" x14ac:dyDescent="0.3"/>
    <row r="1095" s="1" customFormat="1" x14ac:dyDescent="0.3"/>
    <row r="1096" s="1" customFormat="1" x14ac:dyDescent="0.3"/>
    <row r="1097" s="1" customFormat="1" x14ac:dyDescent="0.3"/>
    <row r="1098" s="1" customFormat="1" x14ac:dyDescent="0.3"/>
    <row r="1099" s="1" customFormat="1" x14ac:dyDescent="0.3"/>
    <row r="1100" s="1" customFormat="1" x14ac:dyDescent="0.3"/>
    <row r="1101" s="1" customFormat="1" x14ac:dyDescent="0.3"/>
    <row r="1102" s="1" customFormat="1" x14ac:dyDescent="0.3"/>
    <row r="1103" s="1" customFormat="1" x14ac:dyDescent="0.3"/>
    <row r="1104" s="1" customFormat="1" x14ac:dyDescent="0.3"/>
    <row r="1105" s="1" customFormat="1" x14ac:dyDescent="0.3"/>
    <row r="1106" s="1" customFormat="1" x14ac:dyDescent="0.3"/>
    <row r="1107" s="1" customFormat="1" x14ac:dyDescent="0.3"/>
    <row r="1108" s="1" customFormat="1" x14ac:dyDescent="0.3"/>
    <row r="1109" s="1" customFormat="1" x14ac:dyDescent="0.3"/>
    <row r="1110" s="1" customFormat="1" x14ac:dyDescent="0.3"/>
    <row r="1111" s="1" customFormat="1" x14ac:dyDescent="0.3"/>
    <row r="1112" s="1" customFormat="1" x14ac:dyDescent="0.3"/>
    <row r="1113" s="1" customFormat="1" x14ac:dyDescent="0.3"/>
    <row r="1114" s="1" customFormat="1" x14ac:dyDescent="0.3"/>
    <row r="1115" s="1" customFormat="1" x14ac:dyDescent="0.3"/>
    <row r="1116" s="1" customFormat="1" x14ac:dyDescent="0.3"/>
    <row r="1117" s="1" customFormat="1" x14ac:dyDescent="0.3"/>
    <row r="1118" s="1" customFormat="1" x14ac:dyDescent="0.3"/>
    <row r="1119" s="1" customFormat="1" x14ac:dyDescent="0.3"/>
    <row r="1120" s="1" customFormat="1" x14ac:dyDescent="0.3"/>
    <row r="1121" s="1" customFormat="1" x14ac:dyDescent="0.3"/>
    <row r="1122" s="1" customFormat="1" x14ac:dyDescent="0.3"/>
    <row r="1123" s="1" customFormat="1" x14ac:dyDescent="0.3"/>
    <row r="1124" s="1" customFormat="1" x14ac:dyDescent="0.3"/>
    <row r="1125" s="1" customFormat="1" x14ac:dyDescent="0.3"/>
    <row r="1126" s="1" customFormat="1" x14ac:dyDescent="0.3"/>
    <row r="1127" s="1" customFormat="1" x14ac:dyDescent="0.3"/>
    <row r="1128" s="1" customFormat="1" x14ac:dyDescent="0.3"/>
    <row r="1129" s="1" customFormat="1" x14ac:dyDescent="0.3"/>
    <row r="1130" s="1" customFormat="1" x14ac:dyDescent="0.3"/>
    <row r="1131" s="1" customFormat="1" x14ac:dyDescent="0.3"/>
    <row r="1132" s="1" customFormat="1" x14ac:dyDescent="0.3"/>
    <row r="1133" s="1" customFormat="1" x14ac:dyDescent="0.3"/>
    <row r="1134" s="1" customFormat="1" x14ac:dyDescent="0.3"/>
    <row r="1135" s="1" customFormat="1" x14ac:dyDescent="0.3"/>
    <row r="1136" s="1" customFormat="1" x14ac:dyDescent="0.3"/>
    <row r="1137" s="1" customFormat="1" x14ac:dyDescent="0.3"/>
    <row r="1138" s="1" customFormat="1" x14ac:dyDescent="0.3"/>
    <row r="1139" s="1" customFormat="1" x14ac:dyDescent="0.3"/>
    <row r="1140" s="1" customFormat="1" x14ac:dyDescent="0.3"/>
    <row r="1141" s="1" customFormat="1" x14ac:dyDescent="0.3"/>
    <row r="1142" s="1" customFormat="1" x14ac:dyDescent="0.3"/>
    <row r="1143" s="1" customFormat="1" x14ac:dyDescent="0.3"/>
    <row r="1144" s="1" customFormat="1" x14ac:dyDescent="0.3"/>
    <row r="1145" s="1" customFormat="1" x14ac:dyDescent="0.3"/>
    <row r="1146" s="1" customFormat="1" x14ac:dyDescent="0.3"/>
    <row r="1147" s="1" customFormat="1" x14ac:dyDescent="0.3"/>
    <row r="1148" s="1" customFormat="1" x14ac:dyDescent="0.3"/>
    <row r="1149" s="1" customFormat="1" x14ac:dyDescent="0.3"/>
    <row r="1150" s="1" customFormat="1" x14ac:dyDescent="0.3"/>
    <row r="1151" s="1" customFormat="1" x14ac:dyDescent="0.3"/>
    <row r="1152" s="1" customFormat="1" x14ac:dyDescent="0.3"/>
    <row r="1153" s="1" customFormat="1" x14ac:dyDescent="0.3"/>
    <row r="1154" s="1" customFormat="1" x14ac:dyDescent="0.3"/>
    <row r="1155" s="1" customFormat="1" x14ac:dyDescent="0.3"/>
    <row r="1156" s="1" customFormat="1" x14ac:dyDescent="0.3"/>
    <row r="1157" s="1" customFormat="1" x14ac:dyDescent="0.3"/>
    <row r="1158" s="1" customFormat="1" x14ac:dyDescent="0.3"/>
    <row r="1159" s="1" customFormat="1" x14ac:dyDescent="0.3"/>
    <row r="1160" s="1" customFormat="1" x14ac:dyDescent="0.3"/>
    <row r="1161" s="1" customFormat="1" x14ac:dyDescent="0.3"/>
    <row r="1162" s="1" customFormat="1" x14ac:dyDescent="0.3"/>
    <row r="1163" s="1" customFormat="1" x14ac:dyDescent="0.3"/>
    <row r="1164" s="1" customFormat="1" x14ac:dyDescent="0.3"/>
    <row r="1165" s="1" customFormat="1" x14ac:dyDescent="0.3"/>
    <row r="1166" s="1" customFormat="1" x14ac:dyDescent="0.3"/>
    <row r="1167" s="1" customFormat="1" x14ac:dyDescent="0.3"/>
    <row r="1168" s="1" customFormat="1" x14ac:dyDescent="0.3"/>
    <row r="1169" s="1" customFormat="1" x14ac:dyDescent="0.3"/>
    <row r="1170" s="1" customFormat="1" x14ac:dyDescent="0.3"/>
    <row r="1171" s="1" customFormat="1" x14ac:dyDescent="0.3"/>
    <row r="1172" s="1" customFormat="1" x14ac:dyDescent="0.3"/>
    <row r="1173" s="1" customFormat="1" x14ac:dyDescent="0.3"/>
    <row r="1174" s="1" customFormat="1" x14ac:dyDescent="0.3"/>
    <row r="1175" s="1" customFormat="1" x14ac:dyDescent="0.3"/>
    <row r="1176" s="1" customFormat="1" x14ac:dyDescent="0.3"/>
    <row r="1177" s="1" customFormat="1" x14ac:dyDescent="0.3"/>
    <row r="1178" s="1" customFormat="1" x14ac:dyDescent="0.3"/>
    <row r="1179" s="1" customFormat="1" x14ac:dyDescent="0.3"/>
    <row r="1180" s="1" customFormat="1" x14ac:dyDescent="0.3"/>
    <row r="1181" s="1" customFormat="1" x14ac:dyDescent="0.3"/>
    <row r="1182" s="1" customFormat="1" x14ac:dyDescent="0.3"/>
    <row r="1183" s="1" customFormat="1" x14ac:dyDescent="0.3"/>
    <row r="1184" s="1" customFormat="1" x14ac:dyDescent="0.3"/>
    <row r="1185" s="1" customFormat="1" x14ac:dyDescent="0.3"/>
    <row r="1186" s="1" customFormat="1" x14ac:dyDescent="0.3"/>
    <row r="1187" s="1" customFormat="1" x14ac:dyDescent="0.3"/>
    <row r="1188" s="1" customFormat="1" x14ac:dyDescent="0.3"/>
    <row r="1189" s="1" customFormat="1" x14ac:dyDescent="0.3"/>
    <row r="1190" s="1" customFormat="1" x14ac:dyDescent="0.3"/>
    <row r="1191" s="1" customFormat="1" x14ac:dyDescent="0.3"/>
    <row r="1192" s="1" customFormat="1" x14ac:dyDescent="0.3"/>
    <row r="1193" s="1" customFormat="1" x14ac:dyDescent="0.3"/>
    <row r="1194" s="1" customFormat="1" x14ac:dyDescent="0.3"/>
    <row r="1195" s="1" customFormat="1" x14ac:dyDescent="0.3"/>
    <row r="1196" s="1" customFormat="1" x14ac:dyDescent="0.3"/>
    <row r="1197" s="1" customFormat="1" x14ac:dyDescent="0.3"/>
    <row r="1198" s="1" customFormat="1" x14ac:dyDescent="0.3"/>
    <row r="1199" s="1" customFormat="1" x14ac:dyDescent="0.3"/>
    <row r="1200" s="1" customFormat="1" x14ac:dyDescent="0.3"/>
    <row r="1201" s="1" customFormat="1" x14ac:dyDescent="0.3"/>
    <row r="1202" s="1" customFormat="1" x14ac:dyDescent="0.3"/>
    <row r="1203" s="1" customFormat="1" x14ac:dyDescent="0.3"/>
    <row r="1204" s="1" customFormat="1" x14ac:dyDescent="0.3"/>
    <row r="1205" s="1" customFormat="1" x14ac:dyDescent="0.3"/>
    <row r="1206" s="1" customFormat="1" x14ac:dyDescent="0.3"/>
    <row r="1207" s="1" customFormat="1" x14ac:dyDescent="0.3"/>
    <row r="1208" s="1" customFormat="1" x14ac:dyDescent="0.3"/>
    <row r="1209" s="1" customFormat="1" x14ac:dyDescent="0.3"/>
    <row r="1210" s="1" customFormat="1" x14ac:dyDescent="0.3"/>
    <row r="1211" s="1" customFormat="1" x14ac:dyDescent="0.3"/>
    <row r="1212" s="1" customFormat="1" x14ac:dyDescent="0.3"/>
    <row r="1213" s="1" customFormat="1" x14ac:dyDescent="0.3"/>
    <row r="1214" s="1" customFormat="1" x14ac:dyDescent="0.3"/>
    <row r="1215" s="1" customFormat="1" x14ac:dyDescent="0.3"/>
    <row r="1216" s="1" customFormat="1" x14ac:dyDescent="0.3"/>
    <row r="1217" s="1" customFormat="1" x14ac:dyDescent="0.3"/>
    <row r="1218" s="1" customFormat="1" x14ac:dyDescent="0.3"/>
    <row r="1219" s="1" customFormat="1" x14ac:dyDescent="0.3"/>
    <row r="1220" s="1" customFormat="1" x14ac:dyDescent="0.3"/>
    <row r="1221" s="1" customFormat="1" x14ac:dyDescent="0.3"/>
    <row r="1222" s="1" customFormat="1" x14ac:dyDescent="0.3"/>
    <row r="1223" s="1" customFormat="1" x14ac:dyDescent="0.3"/>
  </sheetData>
  <pageMargins left="0.75" right="0.75" top="1" bottom="1" header="0.5" footer="0.5"/>
  <pageSetup orientation="portrait" verticalDpi="0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H31"/>
  <sheetViews>
    <sheetView zoomScale="70" zoomScaleNormal="70" workbookViewId="0">
      <selection activeCell="A2" sqref="A2"/>
    </sheetView>
  </sheetViews>
  <sheetFormatPr defaultColWidth="8.33203125" defaultRowHeight="13" x14ac:dyDescent="0.3"/>
  <cols>
    <col min="1" max="1" width="32.08203125" style="1" customWidth="1"/>
    <col min="2" max="2" width="10.25" style="76" customWidth="1"/>
    <col min="3" max="3" width="8.5" style="1" customWidth="1"/>
    <col min="4" max="4" width="8.33203125" style="1"/>
    <col min="5" max="5" width="1.33203125" style="1" customWidth="1"/>
    <col min="6" max="16384" width="8.33203125" style="1"/>
  </cols>
  <sheetData>
    <row r="1" spans="1:8" x14ac:dyDescent="0.3">
      <c r="A1" s="1" t="s">
        <v>373</v>
      </c>
      <c r="B1" s="1"/>
    </row>
    <row r="2" spans="1:8" x14ac:dyDescent="0.3">
      <c r="A2" s="70"/>
      <c r="B2" s="70"/>
      <c r="C2" s="70"/>
      <c r="D2" s="70"/>
      <c r="E2" s="70"/>
      <c r="F2" s="70"/>
    </row>
    <row r="3" spans="1:8" x14ac:dyDescent="0.3">
      <c r="A3" s="71" t="s">
        <v>374</v>
      </c>
      <c r="B3" s="72"/>
      <c r="C3" s="71"/>
      <c r="D3" s="71"/>
      <c r="E3" s="71"/>
      <c r="F3" s="73" t="s">
        <v>375</v>
      </c>
    </row>
    <row r="4" spans="1:8" s="76" customFormat="1" x14ac:dyDescent="0.3">
      <c r="A4" s="74"/>
      <c r="B4" s="74"/>
      <c r="C4" s="75">
        <v>2019</v>
      </c>
      <c r="D4" s="75">
        <v>2020</v>
      </c>
      <c r="E4" s="75"/>
      <c r="F4" s="75" t="s">
        <v>376</v>
      </c>
    </row>
    <row r="5" spans="1:8" s="76" customFormat="1" x14ac:dyDescent="0.3"/>
    <row r="6" spans="1:8" ht="12.75" customHeight="1" x14ac:dyDescent="0.3">
      <c r="B6" s="1"/>
      <c r="C6" s="77" t="s">
        <v>377</v>
      </c>
      <c r="D6" s="77"/>
      <c r="H6" s="78"/>
    </row>
    <row r="7" spans="1:8" x14ac:dyDescent="0.3">
      <c r="C7" s="9"/>
      <c r="D7" s="9"/>
    </row>
    <row r="8" spans="1:8" ht="14.5" x14ac:dyDescent="0.3">
      <c r="A8" s="1" t="s">
        <v>462</v>
      </c>
      <c r="B8" s="76" t="s">
        <v>378</v>
      </c>
      <c r="C8" s="9">
        <v>91467</v>
      </c>
      <c r="D8" s="9">
        <v>90409</v>
      </c>
      <c r="F8" s="7">
        <f>D8/C8*100-100</f>
        <v>-1.1567013239747581</v>
      </c>
      <c r="H8" s="9"/>
    </row>
    <row r="9" spans="1:8" ht="13.15" customHeight="1" x14ac:dyDescent="0.3">
      <c r="C9" s="9"/>
      <c r="D9" s="9"/>
      <c r="F9" s="7"/>
    </row>
    <row r="10" spans="1:8" ht="13.15" customHeight="1" x14ac:dyDescent="0.3">
      <c r="A10" s="1" t="s">
        <v>379</v>
      </c>
      <c r="B10" s="76" t="s">
        <v>380</v>
      </c>
      <c r="C10" s="9">
        <v>44405</v>
      </c>
      <c r="D10" s="9">
        <v>42314</v>
      </c>
      <c r="F10" s="7">
        <f t="shared" ref="F10:F15" si="0">D10/C10*100-100</f>
        <v>-4.7089291746424919</v>
      </c>
    </row>
    <row r="11" spans="1:8" ht="13.15" customHeight="1" x14ac:dyDescent="0.3">
      <c r="A11" s="1" t="s">
        <v>381</v>
      </c>
      <c r="C11" s="45">
        <v>10.5</v>
      </c>
      <c r="D11" s="45">
        <v>11.4</v>
      </c>
      <c r="F11" s="7">
        <f>D11-C11</f>
        <v>0.90000000000000036</v>
      </c>
    </row>
    <row r="12" spans="1:8" ht="13.15" customHeight="1" x14ac:dyDescent="0.3">
      <c r="A12" s="1" t="s">
        <v>382</v>
      </c>
      <c r="B12" s="76" t="s">
        <v>383</v>
      </c>
      <c r="C12" s="9">
        <v>44363</v>
      </c>
      <c r="D12" s="9">
        <v>44939</v>
      </c>
      <c r="F12" s="7">
        <f t="shared" si="0"/>
        <v>1.2983792800306446</v>
      </c>
    </row>
    <row r="13" spans="1:8" ht="13.15" customHeight="1" x14ac:dyDescent="0.3">
      <c r="A13" s="1" t="s">
        <v>384</v>
      </c>
      <c r="C13" s="45">
        <v>9.1999999999999993</v>
      </c>
      <c r="D13" s="45">
        <v>10.4</v>
      </c>
      <c r="F13" s="7">
        <f>D13-C13</f>
        <v>1.2000000000000011</v>
      </c>
    </row>
    <row r="14" spans="1:8" ht="13.15" customHeight="1" x14ac:dyDescent="0.3">
      <c r="A14" s="1" t="s">
        <v>385</v>
      </c>
      <c r="B14" s="76" t="s">
        <v>386</v>
      </c>
      <c r="C14" s="9">
        <v>-42</v>
      </c>
      <c r="D14" s="9">
        <v>2625</v>
      </c>
      <c r="F14" s="79" t="s">
        <v>387</v>
      </c>
    </row>
    <row r="15" spans="1:8" ht="13.15" customHeight="1" x14ac:dyDescent="0.3">
      <c r="A15" s="1" t="s">
        <v>388</v>
      </c>
      <c r="B15" s="76" t="s">
        <v>389</v>
      </c>
      <c r="C15" s="9">
        <f>C10+C12</f>
        <v>88768</v>
      </c>
      <c r="D15" s="9">
        <f>D10+D12</f>
        <v>87253</v>
      </c>
      <c r="F15" s="7">
        <f t="shared" si="0"/>
        <v>-1.7066961067051238</v>
      </c>
    </row>
    <row r="16" spans="1:8" ht="13.15" customHeight="1" x14ac:dyDescent="0.3">
      <c r="C16" s="9"/>
      <c r="D16" s="9"/>
      <c r="F16" s="7"/>
    </row>
    <row r="17" spans="1:7" ht="13.15" customHeight="1" x14ac:dyDescent="0.3">
      <c r="A17" s="1" t="s">
        <v>390</v>
      </c>
      <c r="B17" s="76" t="s">
        <v>391</v>
      </c>
      <c r="C17" s="9">
        <f>C8+C10-C12</f>
        <v>91509</v>
      </c>
      <c r="D17" s="9">
        <f>D8+D10-D12</f>
        <v>87784</v>
      </c>
      <c r="F17" s="7">
        <f>D17/C17*100-100</f>
        <v>-4.070637860756861</v>
      </c>
    </row>
    <row r="18" spans="1:7" ht="13.15" customHeight="1" x14ac:dyDescent="0.3">
      <c r="F18" s="7"/>
    </row>
    <row r="19" spans="1:7" ht="13.15" customHeight="1" x14ac:dyDescent="0.3">
      <c r="B19" s="1"/>
      <c r="C19" s="80" t="s">
        <v>392</v>
      </c>
      <c r="D19" s="80"/>
    </row>
    <row r="20" spans="1:7" ht="13.15" customHeight="1" x14ac:dyDescent="0.3">
      <c r="C20" s="81"/>
      <c r="D20" s="81"/>
      <c r="E20" s="81"/>
      <c r="F20" s="7"/>
    </row>
    <row r="21" spans="1:7" ht="13.15" customHeight="1" x14ac:dyDescent="0.3">
      <c r="A21" s="1" t="s">
        <v>393</v>
      </c>
      <c r="B21" s="76" t="s">
        <v>394</v>
      </c>
      <c r="C21" s="7">
        <f>C8/C17*100</f>
        <v>99.954102875127035</v>
      </c>
      <c r="D21" s="7">
        <f>D8/D17*100</f>
        <v>102.9902943588809</v>
      </c>
      <c r="E21" s="15"/>
      <c r="F21" s="7">
        <f>D21-C21</f>
        <v>3.0361914837538677</v>
      </c>
    </row>
    <row r="22" spans="1:7" ht="13.15" customHeight="1" x14ac:dyDescent="0.3">
      <c r="A22" s="1" t="s">
        <v>395</v>
      </c>
      <c r="B22" s="76" t="s">
        <v>396</v>
      </c>
      <c r="C22" s="7">
        <f>C10/C17*100</f>
        <v>48.525281666284194</v>
      </c>
      <c r="D22" s="7">
        <f>D10/D17*100</f>
        <v>48.20240590540417</v>
      </c>
      <c r="E22" s="15"/>
      <c r="F22" s="7">
        <f t="shared" ref="F22:F26" si="1">D22-C22</f>
        <v>-0.32287576088002368</v>
      </c>
    </row>
    <row r="23" spans="1:7" x14ac:dyDescent="0.3">
      <c r="A23" s="1" t="s">
        <v>397</v>
      </c>
      <c r="B23" s="76" t="s">
        <v>398</v>
      </c>
      <c r="C23" s="7">
        <f>C12/C8*100</f>
        <v>48.501645402166901</v>
      </c>
      <c r="D23" s="7">
        <f>D12/D8*100</f>
        <v>49.706334546339413</v>
      </c>
      <c r="E23" s="15"/>
      <c r="F23" s="7">
        <f t="shared" si="1"/>
        <v>1.2046891441725123</v>
      </c>
      <c r="G23" s="45"/>
    </row>
    <row r="24" spans="1:7" x14ac:dyDescent="0.3">
      <c r="A24" s="1" t="s">
        <v>399</v>
      </c>
      <c r="B24" s="76" t="s">
        <v>400</v>
      </c>
      <c r="C24" s="7">
        <f>((C10+C12)/(C17+C8))*100</f>
        <v>48.513466246939494</v>
      </c>
      <c r="D24" s="7">
        <f>((D10+D12)/(D17+D8))*100</f>
        <v>48.965447576504125</v>
      </c>
      <c r="E24" s="15"/>
      <c r="F24" s="7">
        <f t="shared" si="1"/>
        <v>0.45198132956463155</v>
      </c>
      <c r="G24" s="45"/>
    </row>
    <row r="25" spans="1:7" x14ac:dyDescent="0.3">
      <c r="A25" s="1" t="s">
        <v>401</v>
      </c>
      <c r="B25" s="76" t="s">
        <v>402</v>
      </c>
      <c r="C25" s="7">
        <f>((C12-C10)/(C12+C10))*100</f>
        <v>-4.7314347512617157E-2</v>
      </c>
      <c r="D25" s="7">
        <f>((D12-D10)/(D12+D10))*100</f>
        <v>3.0084925446689512</v>
      </c>
      <c r="E25" s="15"/>
      <c r="F25" s="7">
        <f t="shared" si="1"/>
        <v>3.0558068921815682</v>
      </c>
      <c r="G25" s="45"/>
    </row>
    <row r="26" spans="1:7" x14ac:dyDescent="0.3">
      <c r="A26" s="1" t="s">
        <v>403</v>
      </c>
      <c r="B26" s="76" t="s">
        <v>404</v>
      </c>
      <c r="C26" s="7">
        <f>C12/C10*100</f>
        <v>99.905416056750369</v>
      </c>
      <c r="D26" s="7">
        <f>D12/D10*100</f>
        <v>106.20362055111782</v>
      </c>
      <c r="E26" s="15"/>
      <c r="F26" s="7">
        <f t="shared" si="1"/>
        <v>6.2982044943674538</v>
      </c>
      <c r="G26" s="45"/>
    </row>
    <row r="27" spans="1:7" x14ac:dyDescent="0.3">
      <c r="A27" s="3"/>
      <c r="B27" s="74"/>
      <c r="C27" s="3"/>
      <c r="D27" s="3"/>
      <c r="E27" s="3"/>
      <c r="F27" s="3"/>
      <c r="G27" s="45"/>
    </row>
    <row r="28" spans="1:7" x14ac:dyDescent="0.3">
      <c r="G28" s="45"/>
    </row>
    <row r="29" spans="1:7" ht="14.5" x14ac:dyDescent="0.3">
      <c r="A29" s="17" t="s">
        <v>463</v>
      </c>
      <c r="B29" s="1"/>
    </row>
    <row r="31" spans="1:7" x14ac:dyDescent="0.3">
      <c r="A31" s="1" t="s">
        <v>405</v>
      </c>
    </row>
  </sheetData>
  <mergeCells count="2">
    <mergeCell ref="C6:D6"/>
    <mergeCell ref="C19:D19"/>
  </mergeCells>
  <pageMargins left="0.7" right="0.7" top="0.75" bottom="0.75" header="0.3" footer="0.3"/>
  <ignoredErrors>
    <ignoredError sqref="F11" formula="1"/>
  </ignoredError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V42"/>
  <sheetViews>
    <sheetView zoomScale="70" zoomScaleNormal="70" workbookViewId="0">
      <pane ySplit="2" topLeftCell="A6" activePane="bottomLeft" state="frozen"/>
      <selection activeCell="A2" sqref="A2"/>
      <selection pane="bottomLeft" activeCell="A2" sqref="A2"/>
    </sheetView>
  </sheetViews>
  <sheetFormatPr defaultColWidth="8.33203125" defaultRowHeight="13" x14ac:dyDescent="0.3"/>
  <cols>
    <col min="1" max="1" width="33.5" style="195" bestFit="1" customWidth="1"/>
    <col min="2" max="2" width="11" style="195" customWidth="1"/>
    <col min="3" max="3" width="10.5" style="195" bestFit="1" customWidth="1"/>
    <col min="4" max="16384" width="8.33203125" style="195"/>
  </cols>
  <sheetData>
    <row r="1" spans="1:22" x14ac:dyDescent="0.3">
      <c r="B1" s="196"/>
    </row>
    <row r="2" spans="1:22" x14ac:dyDescent="0.3">
      <c r="A2" s="197" t="s">
        <v>406</v>
      </c>
      <c r="B2" s="196" t="s">
        <v>407</v>
      </c>
      <c r="C2" s="195" t="s">
        <v>408</v>
      </c>
      <c r="F2" s="195" t="s">
        <v>406</v>
      </c>
      <c r="G2" s="195">
        <v>2020</v>
      </c>
      <c r="H2" s="195">
        <v>2020</v>
      </c>
    </row>
    <row r="3" spans="1:22" x14ac:dyDescent="0.3">
      <c r="A3" s="198" t="s">
        <v>409</v>
      </c>
      <c r="B3" s="69">
        <v>29383.328113</v>
      </c>
      <c r="C3" s="199">
        <v>29298.498275000002</v>
      </c>
      <c r="E3" s="200"/>
      <c r="F3" s="195" t="s">
        <v>409</v>
      </c>
      <c r="G3" s="195">
        <v>29383.328113</v>
      </c>
      <c r="H3" s="195">
        <v>29298.498275000002</v>
      </c>
    </row>
    <row r="4" spans="1:22" ht="26" x14ac:dyDescent="0.3">
      <c r="A4" s="201" t="s">
        <v>410</v>
      </c>
      <c r="B4" s="69">
        <v>3159.36519</v>
      </c>
      <c r="C4" s="199">
        <v>1209.205854</v>
      </c>
      <c r="E4" s="19"/>
      <c r="F4" s="195" t="s">
        <v>411</v>
      </c>
      <c r="G4" s="195">
        <v>3159.36519</v>
      </c>
      <c r="H4" s="195">
        <v>1209.205854</v>
      </c>
    </row>
    <row r="5" spans="1:22" x14ac:dyDescent="0.3">
      <c r="A5" s="198" t="s">
        <v>412</v>
      </c>
      <c r="B5" s="69">
        <v>253.33291299999999</v>
      </c>
      <c r="C5" s="199">
        <v>120.912082</v>
      </c>
      <c r="E5" s="19"/>
      <c r="F5" s="195" t="s">
        <v>413</v>
      </c>
      <c r="G5" s="195">
        <v>253.33291299999999</v>
      </c>
      <c r="H5" s="195">
        <v>120.912082</v>
      </c>
    </row>
    <row r="6" spans="1:22" x14ac:dyDescent="0.3">
      <c r="A6" s="198" t="s">
        <v>414</v>
      </c>
      <c r="B6" s="69">
        <v>606.95107700000005</v>
      </c>
      <c r="C6" s="199">
        <v>727.29355499999997</v>
      </c>
      <c r="E6" s="19"/>
      <c r="F6" s="195" t="s">
        <v>415</v>
      </c>
      <c r="G6" s="195">
        <v>606.95107700000005</v>
      </c>
      <c r="H6" s="195">
        <v>727.29355499999997</v>
      </c>
    </row>
    <row r="7" spans="1:22" x14ac:dyDescent="0.3">
      <c r="A7" s="198" t="s">
        <v>416</v>
      </c>
      <c r="B7" s="69">
        <v>479.90813800000001</v>
      </c>
      <c r="C7" s="199">
        <v>768.86469899999997</v>
      </c>
      <c r="E7" s="19"/>
      <c r="F7" s="195" t="s">
        <v>417</v>
      </c>
      <c r="G7" s="195">
        <v>479.90813800000001</v>
      </c>
      <c r="H7" s="195">
        <v>768.86469899999997</v>
      </c>
    </row>
    <row r="8" spans="1:22" x14ac:dyDescent="0.3">
      <c r="A8" s="198" t="s">
        <v>418</v>
      </c>
      <c r="B8" s="69">
        <v>5872.2556690000001</v>
      </c>
      <c r="C8" s="199">
        <v>1872.8091440000001</v>
      </c>
      <c r="E8" s="19"/>
      <c r="F8" s="195" t="s">
        <v>418</v>
      </c>
      <c r="G8" s="195">
        <v>5872.2556690000001</v>
      </c>
      <c r="H8" s="195">
        <v>1872.8091440000001</v>
      </c>
    </row>
    <row r="9" spans="1:22" x14ac:dyDescent="0.3">
      <c r="A9" s="198" t="s">
        <v>419</v>
      </c>
      <c r="B9" s="69">
        <v>193.653685</v>
      </c>
      <c r="C9" s="199">
        <v>609.25768700000003</v>
      </c>
      <c r="E9" s="19"/>
      <c r="F9" s="195" t="s">
        <v>419</v>
      </c>
      <c r="G9" s="195">
        <v>193.653685</v>
      </c>
      <c r="H9" s="195">
        <v>609.25768700000003</v>
      </c>
    </row>
    <row r="10" spans="1:22" x14ac:dyDescent="0.3">
      <c r="A10" s="198" t="s">
        <v>420</v>
      </c>
      <c r="B10" s="69">
        <v>429.31987400000003</v>
      </c>
      <c r="C10" s="199">
        <v>3088.4970010000002</v>
      </c>
      <c r="E10" s="19"/>
      <c r="F10" s="195" t="s">
        <v>420</v>
      </c>
      <c r="G10" s="195">
        <v>429.31987400000003</v>
      </c>
      <c r="H10" s="195">
        <v>3088.4970010000002</v>
      </c>
    </row>
    <row r="11" spans="1:22" x14ac:dyDescent="0.3">
      <c r="A11" s="198" t="s">
        <v>421</v>
      </c>
      <c r="B11" s="69">
        <v>3395.4961739999999</v>
      </c>
      <c r="C11" s="199">
        <v>3342.6187249999998</v>
      </c>
      <c r="E11" s="19"/>
      <c r="F11" s="195" t="s">
        <v>422</v>
      </c>
      <c r="G11" s="195">
        <v>3395.4961739999999</v>
      </c>
      <c r="H11" s="195">
        <v>3342.6187249999998</v>
      </c>
    </row>
    <row r="12" spans="1:22" x14ac:dyDescent="0.3">
      <c r="A12" s="198" t="s">
        <v>423</v>
      </c>
      <c r="B12" s="69">
        <v>374.36257699999999</v>
      </c>
      <c r="C12" s="199">
        <v>1004.9784560000001</v>
      </c>
      <c r="E12" s="19"/>
      <c r="F12" s="195" t="s">
        <v>424</v>
      </c>
      <c r="G12" s="195">
        <v>374.36257699999999</v>
      </c>
      <c r="H12" s="195">
        <v>1004.9784560000001</v>
      </c>
    </row>
    <row r="13" spans="1:22" x14ac:dyDescent="0.3">
      <c r="A13" s="198" t="s">
        <v>425</v>
      </c>
      <c r="B13" s="69">
        <v>730.85533799999996</v>
      </c>
      <c r="C13" s="199">
        <v>263.93151599999999</v>
      </c>
      <c r="E13" s="19"/>
      <c r="F13" s="195" t="s">
        <v>425</v>
      </c>
      <c r="G13" s="195">
        <v>730.85533799999996</v>
      </c>
      <c r="H13" s="195">
        <v>263.93151599999999</v>
      </c>
    </row>
    <row r="14" spans="1:22" x14ac:dyDescent="0.3">
      <c r="A14" s="198" t="s">
        <v>426</v>
      </c>
      <c r="B14" s="69">
        <v>59.860692999999998</v>
      </c>
      <c r="C14" s="199">
        <v>6.6938069999999996</v>
      </c>
      <c r="E14" s="19"/>
      <c r="F14" s="195" t="s">
        <v>426</v>
      </c>
      <c r="G14" s="195">
        <v>59.860692999999998</v>
      </c>
      <c r="H14" s="195">
        <v>6.6938069999999996</v>
      </c>
      <c r="J14" s="202" t="s">
        <v>427</v>
      </c>
    </row>
    <row r="15" spans="1:22" x14ac:dyDescent="0.3">
      <c r="C15" s="199"/>
      <c r="F15" s="19" t="s">
        <v>428</v>
      </c>
      <c r="G15" s="19">
        <v>44938.689441000002</v>
      </c>
      <c r="H15" s="195">
        <v>42313.560801</v>
      </c>
    </row>
    <row r="16" spans="1:22" x14ac:dyDescent="0.3">
      <c r="J16" s="202" t="s">
        <v>382</v>
      </c>
      <c r="V16" s="202" t="s">
        <v>379</v>
      </c>
    </row>
    <row r="42" spans="6:6" x14ac:dyDescent="0.3">
      <c r="F42" s="1" t="s">
        <v>405</v>
      </c>
    </row>
  </sheetData>
  <pageMargins left="0.7" right="0.7" top="0.75" bottom="0.75" header="0.3" footer="0.3"/>
  <pageSetup paperSize="9" orientation="portrait" horizontalDpi="4294967292" verticalDpi="300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T37"/>
  <sheetViews>
    <sheetView zoomScale="70" zoomScaleNormal="70" workbookViewId="0">
      <selection activeCell="A2" sqref="A2"/>
    </sheetView>
  </sheetViews>
  <sheetFormatPr defaultColWidth="8" defaultRowHeight="13" x14ac:dyDescent="0.3"/>
  <cols>
    <col min="1" max="1" width="54.08203125" style="19" customWidth="1"/>
    <col min="2" max="3" width="7.25" style="19" bestFit="1" customWidth="1"/>
    <col min="4" max="4" width="1.58203125" style="19" customWidth="1"/>
    <col min="5" max="5" width="6.25" style="19" bestFit="1" customWidth="1"/>
    <col min="6" max="6" width="5.83203125" style="19" bestFit="1" customWidth="1"/>
    <col min="7" max="7" width="6.58203125" style="19" bestFit="1" customWidth="1"/>
    <col min="8" max="8" width="1.75" style="19" customWidth="1"/>
    <col min="9" max="9" width="6.25" style="19" bestFit="1" customWidth="1"/>
    <col min="10" max="10" width="5.83203125" style="19" bestFit="1" customWidth="1"/>
    <col min="11" max="11" width="8" style="19"/>
    <col min="12" max="12" width="35.08203125" style="19" bestFit="1" customWidth="1"/>
    <col min="13" max="16384" width="8" style="19"/>
  </cols>
  <sheetData>
    <row r="1" spans="1:20" ht="24" customHeight="1" x14ac:dyDescent="0.3">
      <c r="A1" s="38" t="s">
        <v>461</v>
      </c>
      <c r="B1" s="39"/>
      <c r="C1" s="39"/>
      <c r="D1" s="40"/>
      <c r="E1" s="40"/>
      <c r="F1" s="40"/>
      <c r="G1" s="40"/>
      <c r="H1" s="40"/>
      <c r="I1" s="40"/>
      <c r="J1" s="40"/>
      <c r="K1" s="41"/>
    </row>
    <row r="2" spans="1:20" x14ac:dyDescent="0.3">
      <c r="A2" s="42"/>
      <c r="B2" s="43"/>
      <c r="C2" s="43"/>
      <c r="D2" s="44"/>
      <c r="E2" s="44"/>
      <c r="F2" s="44"/>
      <c r="G2" s="44"/>
      <c r="H2" s="44"/>
      <c r="I2" s="44"/>
      <c r="J2" s="44"/>
      <c r="K2" s="41"/>
    </row>
    <row r="3" spans="1:20" x14ac:dyDescent="0.3">
      <c r="A3" s="1"/>
      <c r="B3" s="45"/>
      <c r="C3" s="45"/>
      <c r="D3" s="1"/>
      <c r="E3" s="1"/>
      <c r="F3" s="1"/>
      <c r="G3" s="1"/>
      <c r="H3" s="1"/>
      <c r="I3" s="46" t="s">
        <v>2</v>
      </c>
      <c r="J3" s="46"/>
      <c r="K3" s="41"/>
    </row>
    <row r="4" spans="1:20" x14ac:dyDescent="0.3">
      <c r="A4" s="1"/>
      <c r="B4" s="47" t="s">
        <v>429</v>
      </c>
      <c r="C4" s="47"/>
      <c r="D4" s="46"/>
      <c r="E4" s="48" t="s">
        <v>430</v>
      </c>
      <c r="F4" s="48"/>
      <c r="G4" s="48"/>
      <c r="H4" s="1"/>
      <c r="I4" s="48" t="s">
        <v>431</v>
      </c>
      <c r="J4" s="48"/>
      <c r="K4" s="41"/>
    </row>
    <row r="5" spans="1:20" ht="26" x14ac:dyDescent="0.3">
      <c r="A5" s="3"/>
      <c r="B5" s="49" t="s">
        <v>432</v>
      </c>
      <c r="C5" s="49" t="s">
        <v>433</v>
      </c>
      <c r="D5" s="3"/>
      <c r="E5" s="49" t="s">
        <v>432</v>
      </c>
      <c r="F5" s="49" t="s">
        <v>433</v>
      </c>
      <c r="G5" s="50" t="s">
        <v>434</v>
      </c>
      <c r="H5" s="3"/>
      <c r="I5" s="49" t="s">
        <v>432</v>
      </c>
      <c r="J5" s="49" t="s">
        <v>433</v>
      </c>
      <c r="K5" s="41"/>
    </row>
    <row r="6" spans="1:20" x14ac:dyDescent="0.3">
      <c r="A6" s="1"/>
      <c r="B6" s="45"/>
      <c r="C6" s="45"/>
      <c r="D6" s="1"/>
      <c r="E6" s="1"/>
      <c r="F6" s="1"/>
      <c r="G6" s="51"/>
      <c r="H6" s="1"/>
      <c r="I6" s="1"/>
      <c r="J6" s="1"/>
      <c r="K6" s="41"/>
    </row>
    <row r="7" spans="1:20" x14ac:dyDescent="0.3">
      <c r="A7" s="52" t="s">
        <v>435</v>
      </c>
      <c r="B7" s="53">
        <v>5545.4076210000003</v>
      </c>
      <c r="C7" s="53">
        <v>5166.9232700000002</v>
      </c>
      <c r="D7" s="45"/>
      <c r="E7" s="54">
        <f>B7/B$19*100</f>
        <v>13.105509241068045</v>
      </c>
      <c r="F7" s="54">
        <f>C7/C$19*100</f>
        <v>11.497716854390365</v>
      </c>
      <c r="G7" s="54">
        <f>((C7-B7)/(C7+B7))*100</f>
        <v>-3.5331652359430463</v>
      </c>
      <c r="H7" s="7"/>
      <c r="I7" s="54">
        <v>-6.7808077921382335</v>
      </c>
      <c r="J7" s="54">
        <v>2.8710031025415645</v>
      </c>
      <c r="K7" s="41"/>
      <c r="L7" s="36"/>
      <c r="M7" s="37"/>
      <c r="N7" s="37"/>
      <c r="O7" s="36"/>
      <c r="P7" s="36"/>
      <c r="Q7" s="36"/>
      <c r="R7" s="36"/>
      <c r="S7" s="36"/>
      <c r="T7" s="36"/>
    </row>
    <row r="8" spans="1:20" x14ac:dyDescent="0.3">
      <c r="A8" s="52" t="s">
        <v>436</v>
      </c>
      <c r="B8" s="53">
        <v>5780.9269759999997</v>
      </c>
      <c r="C8" s="53">
        <v>150.050119</v>
      </c>
      <c r="D8" s="45"/>
      <c r="E8" s="54">
        <f t="shared" ref="E8:F19" si="0">B8/B$19*100</f>
        <v>13.662114146307863</v>
      </c>
      <c r="F8" s="54">
        <f t="shared" si="0"/>
        <v>0.33389963273628787</v>
      </c>
      <c r="G8" s="54">
        <f t="shared" ref="G8:G19" si="1">((C8-B8)/(C8+B8))*100</f>
        <v>-94.940121447223348</v>
      </c>
      <c r="H8" s="7"/>
      <c r="I8" s="54">
        <v>2.1721730554340297</v>
      </c>
      <c r="J8" s="54">
        <v>-6.8509556193545791</v>
      </c>
      <c r="K8" s="41"/>
      <c r="L8" s="36"/>
      <c r="M8" s="37"/>
      <c r="N8" s="36"/>
      <c r="O8" s="36"/>
      <c r="P8" s="36"/>
      <c r="Q8" s="36"/>
      <c r="R8" s="36"/>
      <c r="S8" s="36"/>
      <c r="T8" s="36"/>
    </row>
    <row r="9" spans="1:20" x14ac:dyDescent="0.3">
      <c r="A9" s="52" t="s">
        <v>437</v>
      </c>
      <c r="B9" s="53">
        <v>1946.5497519999999</v>
      </c>
      <c r="C9" s="53">
        <v>1029.9626479999999</v>
      </c>
      <c r="D9" s="45"/>
      <c r="E9" s="54">
        <f t="shared" si="0"/>
        <v>4.6002976708922994</v>
      </c>
      <c r="F9" s="54">
        <f t="shared" si="0"/>
        <v>2.2919285382192505</v>
      </c>
      <c r="G9" s="54">
        <f t="shared" si="1"/>
        <v>-30.793995818730675</v>
      </c>
      <c r="H9" s="7"/>
      <c r="I9" s="54">
        <v>21.952975465466508</v>
      </c>
      <c r="J9" s="54">
        <v>0.11730479869301291</v>
      </c>
      <c r="K9" s="41"/>
      <c r="L9" s="36"/>
      <c r="M9" s="37"/>
      <c r="N9" s="36"/>
      <c r="O9" s="36"/>
      <c r="P9" s="36"/>
      <c r="Q9" s="36"/>
      <c r="R9" s="36"/>
      <c r="S9" s="36"/>
      <c r="T9" s="36"/>
    </row>
    <row r="10" spans="1:20" x14ac:dyDescent="0.3">
      <c r="A10" s="52" t="s">
        <v>438</v>
      </c>
      <c r="B10" s="53">
        <v>1208.2184830000001</v>
      </c>
      <c r="C10" s="53">
        <v>664.77441999999996</v>
      </c>
      <c r="D10" s="45"/>
      <c r="E10" s="54">
        <f t="shared" si="0"/>
        <v>2.8553930705152242</v>
      </c>
      <c r="F10" s="54">
        <f t="shared" si="0"/>
        <v>1.4792919603781107</v>
      </c>
      <c r="G10" s="54">
        <f t="shared" si="1"/>
        <v>-29.014742241124235</v>
      </c>
      <c r="H10" s="7"/>
      <c r="I10" s="54">
        <v>-23.954590968573115</v>
      </c>
      <c r="J10" s="54">
        <v>-9.3599197353932055</v>
      </c>
      <c r="K10" s="41"/>
      <c r="L10" s="36"/>
      <c r="M10" s="37"/>
      <c r="N10" s="36"/>
      <c r="O10" s="36"/>
      <c r="P10" s="36"/>
      <c r="Q10" s="36"/>
      <c r="R10" s="36"/>
      <c r="S10" s="36"/>
      <c r="T10" s="36"/>
    </row>
    <row r="11" spans="1:20" x14ac:dyDescent="0.3">
      <c r="A11" s="55" t="s">
        <v>439</v>
      </c>
      <c r="B11" s="56">
        <v>14481.102832</v>
      </c>
      <c r="C11" s="56">
        <v>7011.7104570000001</v>
      </c>
      <c r="D11" s="57"/>
      <c r="E11" s="58">
        <f t="shared" si="0"/>
        <v>34.223314128783436</v>
      </c>
      <c r="F11" s="58">
        <f t="shared" si="0"/>
        <v>15.602836985724014</v>
      </c>
      <c r="G11" s="58">
        <f t="shared" si="1"/>
        <v>-34.752976609268863</v>
      </c>
      <c r="H11" s="59"/>
      <c r="I11" s="58">
        <v>-2.1002554426331415</v>
      </c>
      <c r="J11" s="58">
        <v>0.94623862961728378</v>
      </c>
      <c r="K11" s="60"/>
      <c r="L11" s="36"/>
      <c r="M11" s="37"/>
      <c r="N11" s="37"/>
      <c r="O11" s="36"/>
      <c r="P11" s="36"/>
      <c r="Q11" s="36"/>
      <c r="R11" s="36"/>
      <c r="S11" s="36"/>
      <c r="T11" s="36"/>
    </row>
    <row r="12" spans="1:20" x14ac:dyDescent="0.3">
      <c r="A12" s="55"/>
      <c r="B12" s="45"/>
      <c r="C12" s="45"/>
      <c r="D12" s="57"/>
      <c r="E12" s="15"/>
      <c r="F12" s="15"/>
      <c r="G12" s="54"/>
      <c r="H12" s="7"/>
      <c r="I12" s="15"/>
      <c r="J12" s="15"/>
      <c r="K12" s="60"/>
      <c r="L12" s="36"/>
      <c r="M12" s="37"/>
      <c r="N12" s="37"/>
      <c r="O12" s="36"/>
      <c r="P12" s="36"/>
      <c r="Q12" s="36"/>
      <c r="R12" s="36"/>
      <c r="S12" s="36"/>
      <c r="T12" s="36"/>
    </row>
    <row r="13" spans="1:20" x14ac:dyDescent="0.3">
      <c r="A13" s="52" t="s">
        <v>440</v>
      </c>
      <c r="B13" s="53">
        <v>18089.918344999998</v>
      </c>
      <c r="C13" s="53">
        <v>33080.724373999998</v>
      </c>
      <c r="D13" s="57"/>
      <c r="E13" s="54">
        <f t="shared" si="0"/>
        <v>42.752058684157063</v>
      </c>
      <c r="F13" s="54">
        <f t="shared" si="0"/>
        <v>73.613015389404438</v>
      </c>
      <c r="G13" s="54">
        <f t="shared" si="1"/>
        <v>29.295715731617761</v>
      </c>
      <c r="H13" s="59"/>
      <c r="I13" s="54">
        <v>-6.8026182611431523</v>
      </c>
      <c r="J13" s="54">
        <v>0.70031997448225525</v>
      </c>
      <c r="K13" s="41"/>
      <c r="L13" s="36"/>
      <c r="M13" s="37"/>
      <c r="N13" s="37"/>
      <c r="O13" s="36"/>
      <c r="P13" s="36"/>
      <c r="Q13" s="36"/>
      <c r="R13" s="36"/>
      <c r="S13" s="36"/>
      <c r="T13" s="36"/>
    </row>
    <row r="14" spans="1:20" x14ac:dyDescent="0.3">
      <c r="A14" s="52" t="s">
        <v>441</v>
      </c>
      <c r="B14" s="53">
        <v>5254.4483700000001</v>
      </c>
      <c r="C14" s="53">
        <v>2788.9761109999999</v>
      </c>
      <c r="D14" s="45"/>
      <c r="E14" s="54">
        <f t="shared" si="0"/>
        <v>12.417882755629069</v>
      </c>
      <c r="F14" s="54">
        <f t="shared" si="0"/>
        <v>6.2061803441367518</v>
      </c>
      <c r="G14" s="54">
        <f t="shared" si="1"/>
        <v>-30.652022217948144</v>
      </c>
      <c r="H14" s="59"/>
      <c r="I14" s="54">
        <v>-9.199211831184158</v>
      </c>
      <c r="J14" s="54">
        <v>0.36072616814331582</v>
      </c>
      <c r="K14" s="41"/>
      <c r="L14" s="36"/>
      <c r="M14" s="37"/>
      <c r="N14" s="37"/>
      <c r="O14" s="36"/>
      <c r="P14" s="36"/>
      <c r="Q14" s="36"/>
      <c r="R14" s="36"/>
      <c r="S14" s="36"/>
      <c r="T14" s="36"/>
    </row>
    <row r="15" spans="1:20" x14ac:dyDescent="0.3">
      <c r="A15" s="52" t="s">
        <v>442</v>
      </c>
      <c r="B15" s="53">
        <v>1332.804063</v>
      </c>
      <c r="C15" s="53">
        <v>833.37956199999996</v>
      </c>
      <c r="D15" s="45"/>
      <c r="E15" s="54">
        <f t="shared" si="0"/>
        <v>3.1498272368713103</v>
      </c>
      <c r="F15" s="54">
        <f t="shared" si="0"/>
        <v>1.8544812329121074</v>
      </c>
      <c r="G15" s="54">
        <f t="shared" si="1"/>
        <v>-23.055501631354087</v>
      </c>
      <c r="H15" s="7"/>
      <c r="I15" s="54">
        <v>-3.4473614610687946</v>
      </c>
      <c r="J15" s="54">
        <v>1.0598693627153608</v>
      </c>
      <c r="K15" s="41"/>
      <c r="L15" s="36"/>
      <c r="M15" s="37"/>
      <c r="N15" s="36"/>
      <c r="O15" s="36"/>
      <c r="P15" s="36"/>
      <c r="Q15" s="36"/>
      <c r="R15" s="36"/>
      <c r="S15" s="36"/>
      <c r="T15" s="36"/>
    </row>
    <row r="16" spans="1:20" x14ac:dyDescent="0.3">
      <c r="A16" s="61" t="s">
        <v>443</v>
      </c>
      <c r="B16" s="53">
        <v>2837.5005339999998</v>
      </c>
      <c r="C16" s="53">
        <v>942.59740599999998</v>
      </c>
      <c r="D16" s="45"/>
      <c r="E16" s="54">
        <f t="shared" si="0"/>
        <v>6.7058892711599469</v>
      </c>
      <c r="F16" s="54">
        <f t="shared" si="0"/>
        <v>2.0975186809520467</v>
      </c>
      <c r="G16" s="54">
        <f t="shared" si="1"/>
        <v>-50.128413551104977</v>
      </c>
      <c r="H16" s="7"/>
      <c r="I16" s="54">
        <v>4.1073798043808978</v>
      </c>
      <c r="J16" s="54">
        <v>1.7228513057574872</v>
      </c>
      <c r="K16" s="41"/>
      <c r="L16" s="36"/>
      <c r="M16" s="37"/>
      <c r="N16" s="36"/>
      <c r="O16" s="36"/>
      <c r="P16" s="36"/>
      <c r="Q16" s="36"/>
      <c r="R16" s="36"/>
      <c r="S16" s="36"/>
      <c r="T16" s="36"/>
    </row>
    <row r="17" spans="1:20" x14ac:dyDescent="0.3">
      <c r="A17" s="55" t="s">
        <v>444</v>
      </c>
      <c r="B17" s="56">
        <v>27514.671311999999</v>
      </c>
      <c r="C17" s="56">
        <v>37645.677452999997</v>
      </c>
      <c r="D17" s="57"/>
      <c r="E17" s="58">
        <f t="shared" si="0"/>
        <v>65.025657947817379</v>
      </c>
      <c r="F17" s="58">
        <f t="shared" si="0"/>
        <v>83.771195647405335</v>
      </c>
      <c r="G17" s="58">
        <f t="shared" si="1"/>
        <v>15.547808342059904</v>
      </c>
      <c r="H17" s="59"/>
      <c r="I17" s="58">
        <v>-6.1030751064850648</v>
      </c>
      <c r="J17" s="58">
        <v>0.7083533575574279</v>
      </c>
      <c r="K17" s="60"/>
      <c r="L17" s="36"/>
      <c r="M17" s="37"/>
      <c r="N17" s="37"/>
      <c r="O17" s="36"/>
      <c r="P17" s="36"/>
      <c r="Q17" s="36"/>
      <c r="R17" s="36"/>
      <c r="S17" s="36"/>
      <c r="T17" s="36"/>
    </row>
    <row r="18" spans="1:20" x14ac:dyDescent="0.3">
      <c r="A18" s="55"/>
      <c r="B18" s="53"/>
      <c r="C18" s="53"/>
      <c r="D18" s="57"/>
      <c r="E18" s="54"/>
      <c r="F18" s="54"/>
      <c r="G18" s="54"/>
      <c r="H18" s="59"/>
      <c r="I18" s="62"/>
      <c r="J18" s="62"/>
      <c r="K18" s="60"/>
      <c r="L18" s="36"/>
      <c r="M18" s="36"/>
      <c r="N18" s="36"/>
      <c r="O18" s="36"/>
      <c r="P18" s="36"/>
      <c r="Q18" s="36"/>
      <c r="R18" s="36"/>
      <c r="S18" s="36"/>
      <c r="T18" s="36"/>
    </row>
    <row r="19" spans="1:20" x14ac:dyDescent="0.3">
      <c r="A19" s="55" t="s">
        <v>445</v>
      </c>
      <c r="B19" s="56">
        <v>42313.560801</v>
      </c>
      <c r="C19" s="56">
        <v>44938.689441000002</v>
      </c>
      <c r="D19" s="57"/>
      <c r="E19" s="63">
        <f t="shared" si="0"/>
        <v>100</v>
      </c>
      <c r="F19" s="63">
        <f t="shared" si="0"/>
        <v>100</v>
      </c>
      <c r="G19" s="58">
        <f t="shared" si="1"/>
        <v>3.008665831218142</v>
      </c>
      <c r="H19" s="59"/>
      <c r="I19" s="58">
        <v>-4.7089034563501571</v>
      </c>
      <c r="J19" s="58">
        <v>1.2974159524864461</v>
      </c>
      <c r="K19" s="60"/>
      <c r="L19" s="36"/>
      <c r="M19" s="37"/>
      <c r="N19" s="37"/>
      <c r="O19" s="36"/>
      <c r="P19" s="36"/>
      <c r="Q19" s="36"/>
      <c r="R19" s="36"/>
      <c r="S19" s="36"/>
      <c r="T19" s="36"/>
    </row>
    <row r="20" spans="1:20" x14ac:dyDescent="0.3">
      <c r="A20" s="44"/>
      <c r="B20" s="64"/>
      <c r="C20" s="64"/>
      <c r="D20" s="65"/>
      <c r="E20" s="66"/>
      <c r="F20" s="66"/>
      <c r="G20" s="66"/>
      <c r="H20" s="65"/>
      <c r="I20" s="66"/>
      <c r="J20" s="66"/>
      <c r="K20" s="41"/>
    </row>
    <row r="21" spans="1:20" x14ac:dyDescent="0.3">
      <c r="A21" s="41"/>
      <c r="B21" s="67"/>
      <c r="C21" s="67"/>
      <c r="D21" s="41"/>
      <c r="E21" s="41"/>
      <c r="F21" s="41"/>
      <c r="G21" s="41"/>
      <c r="H21" s="41"/>
      <c r="I21" s="41"/>
      <c r="J21" s="41"/>
      <c r="K21" s="41"/>
    </row>
    <row r="22" spans="1:20" x14ac:dyDescent="0.3">
      <c r="A22" s="1" t="s">
        <v>405</v>
      </c>
      <c r="B22" s="67"/>
      <c r="C22" s="67"/>
      <c r="D22" s="41"/>
      <c r="E22" s="41"/>
      <c r="F22" s="41"/>
      <c r="G22" s="41"/>
      <c r="H22" s="41"/>
      <c r="I22" s="41"/>
      <c r="J22" s="41"/>
      <c r="K22" s="41"/>
    </row>
    <row r="23" spans="1:20" x14ac:dyDescent="0.3">
      <c r="A23" s="41"/>
      <c r="B23" s="67"/>
      <c r="C23" s="67"/>
      <c r="D23" s="41"/>
      <c r="E23" s="41"/>
      <c r="F23" s="41"/>
      <c r="G23" s="41"/>
      <c r="H23" s="41"/>
      <c r="I23" s="41"/>
      <c r="J23" s="41"/>
      <c r="K23" s="41"/>
    </row>
    <row r="25" spans="1:20" x14ac:dyDescent="0.3">
      <c r="B25" s="36"/>
      <c r="C25" s="36"/>
      <c r="D25" s="36"/>
      <c r="I25" s="36"/>
      <c r="J25" s="36"/>
    </row>
    <row r="26" spans="1:20" x14ac:dyDescent="0.3">
      <c r="B26" s="36"/>
      <c r="C26" s="36"/>
      <c r="D26" s="36"/>
      <c r="I26" s="36"/>
      <c r="J26" s="36"/>
    </row>
    <row r="27" spans="1:20" x14ac:dyDescent="0.3">
      <c r="B27" s="36"/>
      <c r="C27" s="36"/>
      <c r="D27" s="36"/>
      <c r="I27" s="36"/>
      <c r="J27" s="36"/>
    </row>
    <row r="28" spans="1:20" x14ac:dyDescent="0.3">
      <c r="B28" s="36"/>
      <c r="C28" s="36"/>
      <c r="D28" s="36"/>
      <c r="I28" s="36"/>
      <c r="J28" s="36"/>
    </row>
    <row r="29" spans="1:20" x14ac:dyDescent="0.3">
      <c r="B29" s="36"/>
      <c r="C29" s="36"/>
      <c r="D29" s="36"/>
      <c r="I29" s="36"/>
      <c r="J29" s="36"/>
    </row>
    <row r="30" spans="1:20" x14ac:dyDescent="0.3">
      <c r="B30" s="36"/>
      <c r="C30" s="36"/>
      <c r="D30" s="36"/>
      <c r="I30" s="36"/>
      <c r="J30" s="36"/>
    </row>
    <row r="31" spans="1:20" x14ac:dyDescent="0.3">
      <c r="B31" s="36"/>
      <c r="C31" s="36"/>
      <c r="D31" s="36"/>
      <c r="I31" s="36"/>
      <c r="J31" s="36"/>
    </row>
    <row r="32" spans="1:20" x14ac:dyDescent="0.3">
      <c r="B32" s="36"/>
      <c r="C32" s="36"/>
      <c r="D32" s="36"/>
      <c r="I32" s="36"/>
      <c r="J32" s="36"/>
    </row>
    <row r="33" spans="2:10" x14ac:dyDescent="0.3">
      <c r="B33" s="36"/>
      <c r="C33" s="36"/>
      <c r="D33" s="36"/>
      <c r="I33" s="36"/>
      <c r="J33" s="36"/>
    </row>
    <row r="34" spans="2:10" x14ac:dyDescent="0.3">
      <c r="B34" s="36"/>
      <c r="C34" s="36"/>
      <c r="D34" s="36"/>
      <c r="I34" s="36"/>
      <c r="J34" s="36"/>
    </row>
    <row r="35" spans="2:10" x14ac:dyDescent="0.3">
      <c r="B35" s="36"/>
      <c r="C35" s="36"/>
      <c r="D35" s="36"/>
      <c r="I35" s="36"/>
      <c r="J35" s="36"/>
    </row>
    <row r="36" spans="2:10" x14ac:dyDescent="0.3">
      <c r="B36" s="36"/>
      <c r="C36" s="36"/>
      <c r="D36" s="36"/>
      <c r="I36" s="36"/>
      <c r="J36" s="36"/>
    </row>
    <row r="37" spans="2:10" x14ac:dyDescent="0.3">
      <c r="B37" s="68"/>
      <c r="C37" s="68"/>
      <c r="D37" s="68"/>
      <c r="I37" s="68"/>
      <c r="J37" s="68"/>
    </row>
  </sheetData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R83"/>
  <sheetViews>
    <sheetView topLeftCell="A13" zoomScale="70" zoomScaleNormal="70" workbookViewId="0">
      <selection activeCell="A13" sqref="A13"/>
    </sheetView>
  </sheetViews>
  <sheetFormatPr defaultColWidth="11.33203125" defaultRowHeight="13" x14ac:dyDescent="0.3"/>
  <cols>
    <col min="1" max="1" width="41.83203125" style="19" bestFit="1" customWidth="1"/>
    <col min="2" max="16384" width="11.33203125" style="19"/>
  </cols>
  <sheetData>
    <row r="1" spans="1:18" x14ac:dyDescent="0.3">
      <c r="A1" s="19" t="s">
        <v>446</v>
      </c>
      <c r="B1" s="191">
        <v>11555.979597000005</v>
      </c>
      <c r="L1" s="192">
        <f>L15-L13</f>
        <v>11565.752088000001</v>
      </c>
      <c r="Q1" s="19">
        <f>Q16-Q15</f>
        <v>11555.979597000005</v>
      </c>
    </row>
    <row r="2" spans="1:18" x14ac:dyDescent="0.3">
      <c r="A2" s="36" t="s">
        <v>447</v>
      </c>
      <c r="B2" s="37">
        <v>6019.048425</v>
      </c>
      <c r="C2" s="36">
        <v>73.5</v>
      </c>
      <c r="D2" s="36">
        <v>56.6</v>
      </c>
      <c r="E2" s="36">
        <v>4.3</v>
      </c>
      <c r="F2" s="36">
        <v>138</v>
      </c>
      <c r="G2" s="36">
        <v>3.5</v>
      </c>
      <c r="H2" s="36">
        <v>-34.200000000000003</v>
      </c>
      <c r="I2" s="36">
        <v>0.8</v>
      </c>
      <c r="K2" s="19" t="s">
        <v>447</v>
      </c>
      <c r="L2" s="19">
        <f>N2/1000000</f>
        <v>6164.2197880000003</v>
      </c>
      <c r="N2" s="19">
        <v>6164219788</v>
      </c>
      <c r="P2" s="19" t="s">
        <v>447</v>
      </c>
      <c r="Q2" s="193">
        <v>6019.048425</v>
      </c>
    </row>
    <row r="3" spans="1:18" x14ac:dyDescent="0.3">
      <c r="A3" s="36" t="s">
        <v>448</v>
      </c>
      <c r="B3" s="37">
        <v>3067.1215440000001</v>
      </c>
      <c r="C3" s="36">
        <v>64.8</v>
      </c>
      <c r="D3" s="36">
        <v>-4.5999999999999996</v>
      </c>
      <c r="E3" s="36">
        <v>1</v>
      </c>
      <c r="F3" s="36">
        <v>-7.6</v>
      </c>
      <c r="G3" s="36">
        <v>2.7</v>
      </c>
      <c r="H3" s="36">
        <v>3.1</v>
      </c>
      <c r="I3" s="36">
        <v>-1.6</v>
      </c>
      <c r="K3" s="19" t="s">
        <v>448</v>
      </c>
      <c r="L3" s="19">
        <f t="shared" ref="L3:L13" si="0">N3/1000000</f>
        <v>2599.10581</v>
      </c>
      <c r="N3" s="19">
        <v>2599105810</v>
      </c>
      <c r="P3" s="19" t="s">
        <v>448</v>
      </c>
      <c r="Q3" s="193">
        <v>3067.1215440000001</v>
      </c>
    </row>
    <row r="4" spans="1:18" x14ac:dyDescent="0.3">
      <c r="A4" s="36" t="s">
        <v>449</v>
      </c>
      <c r="B4" s="37">
        <v>2623.9124889999998</v>
      </c>
      <c r="C4" s="36">
        <v>55.9</v>
      </c>
      <c r="D4" s="36">
        <v>-15.9</v>
      </c>
      <c r="E4" s="36">
        <v>5.0999999999999996</v>
      </c>
      <c r="F4" s="36">
        <v>-8.6999999999999993</v>
      </c>
      <c r="G4" s="36">
        <v>11</v>
      </c>
      <c r="H4" s="36">
        <v>-7.9</v>
      </c>
      <c r="I4" s="36">
        <v>-5.3</v>
      </c>
      <c r="K4" s="19" t="s">
        <v>449</v>
      </c>
      <c r="L4" s="19">
        <f t="shared" si="0"/>
        <v>2425.7123959999999</v>
      </c>
      <c r="N4" s="19">
        <v>2425712396</v>
      </c>
      <c r="P4" s="19" t="s">
        <v>449</v>
      </c>
      <c r="Q4" s="193">
        <v>2623.9124889999998</v>
      </c>
    </row>
    <row r="5" spans="1:18" x14ac:dyDescent="0.3">
      <c r="A5" s="36" t="s">
        <v>450</v>
      </c>
      <c r="B5" s="37">
        <v>2438.805464</v>
      </c>
      <c r="C5" s="36">
        <v>57.1</v>
      </c>
      <c r="D5" s="36">
        <v>6.5</v>
      </c>
      <c r="E5" s="36">
        <v>9.6</v>
      </c>
      <c r="F5" s="36">
        <v>206.8</v>
      </c>
      <c r="G5" s="36">
        <v>52.4</v>
      </c>
      <c r="H5" s="36">
        <v>-65.3</v>
      </c>
      <c r="I5" s="36">
        <v>-28.1</v>
      </c>
      <c r="K5" s="19" t="s">
        <v>450</v>
      </c>
      <c r="L5" s="19">
        <f t="shared" si="0"/>
        <v>2375.312594</v>
      </c>
      <c r="N5" s="19">
        <v>2375312594</v>
      </c>
      <c r="P5" s="19" t="s">
        <v>450</v>
      </c>
      <c r="Q5" s="193">
        <v>2438.805464</v>
      </c>
    </row>
    <row r="6" spans="1:18" x14ac:dyDescent="0.3">
      <c r="A6" s="36" t="s">
        <v>451</v>
      </c>
      <c r="B6" s="37">
        <v>2199.662088</v>
      </c>
      <c r="K6" s="19" t="s">
        <v>452</v>
      </c>
      <c r="L6" s="19">
        <f t="shared" si="0"/>
        <v>2136.8859130000001</v>
      </c>
      <c r="N6" s="19">
        <v>2136885913</v>
      </c>
      <c r="P6" s="19" t="s">
        <v>451</v>
      </c>
      <c r="Q6" s="193">
        <v>2199.662088</v>
      </c>
    </row>
    <row r="7" spans="1:18" x14ac:dyDescent="0.3">
      <c r="A7" s="36" t="s">
        <v>452</v>
      </c>
      <c r="B7" s="37">
        <v>2087.4296530000001</v>
      </c>
      <c r="C7" s="36">
        <v>67.099999999999994</v>
      </c>
      <c r="D7" s="36">
        <v>-1.4</v>
      </c>
      <c r="E7" s="36">
        <v>-3.6</v>
      </c>
      <c r="F7" s="36">
        <v>8.3000000000000007</v>
      </c>
      <c r="G7" s="36">
        <v>-3.1</v>
      </c>
      <c r="H7" s="36">
        <v>-9</v>
      </c>
      <c r="I7" s="36">
        <v>-0.5</v>
      </c>
      <c r="J7" s="36"/>
      <c r="K7" s="36" t="s">
        <v>453</v>
      </c>
      <c r="L7" s="19">
        <f t="shared" si="0"/>
        <v>1929.1888779999999</v>
      </c>
      <c r="N7" s="19">
        <v>1929188878</v>
      </c>
      <c r="P7" s="19" t="s">
        <v>452</v>
      </c>
      <c r="Q7" s="193">
        <v>2087.4296530000001</v>
      </c>
    </row>
    <row r="8" spans="1:18" x14ac:dyDescent="0.3">
      <c r="A8" s="36" t="s">
        <v>453</v>
      </c>
      <c r="B8" s="37">
        <v>1886.421102</v>
      </c>
      <c r="C8" s="36">
        <v>81.099999999999994</v>
      </c>
      <c r="D8" s="36">
        <v>-0.8</v>
      </c>
      <c r="E8" s="36">
        <v>0.6</v>
      </c>
      <c r="F8" s="36">
        <v>6.6</v>
      </c>
      <c r="G8" s="36">
        <v>7</v>
      </c>
      <c r="H8" s="36">
        <v>-6.9</v>
      </c>
      <c r="I8" s="36">
        <v>-5.9</v>
      </c>
      <c r="K8" s="19" t="s">
        <v>451</v>
      </c>
      <c r="L8" s="19">
        <f t="shared" si="0"/>
        <v>1903.3903359999999</v>
      </c>
      <c r="N8" s="19">
        <v>1903390336</v>
      </c>
      <c r="P8" s="19" t="s">
        <v>454</v>
      </c>
      <c r="Q8" s="193">
        <v>1886.421102</v>
      </c>
    </row>
    <row r="9" spans="1:18" x14ac:dyDescent="0.3">
      <c r="A9" s="36" t="s">
        <v>455</v>
      </c>
      <c r="B9" s="37">
        <v>1706.2010929999999</v>
      </c>
      <c r="C9" s="36">
        <v>32.4</v>
      </c>
      <c r="D9" s="36">
        <v>0.7</v>
      </c>
      <c r="E9" s="36">
        <v>1.1000000000000001</v>
      </c>
      <c r="F9" s="36">
        <v>-0.7</v>
      </c>
      <c r="G9" s="36">
        <v>1.7</v>
      </c>
      <c r="H9" s="36">
        <v>1.4</v>
      </c>
      <c r="I9" s="36">
        <v>-0.6</v>
      </c>
      <c r="K9" s="19" t="s">
        <v>455</v>
      </c>
      <c r="L9" s="19">
        <f t="shared" si="0"/>
        <v>1648.9551630000001</v>
      </c>
      <c r="N9" s="19">
        <v>1648955163</v>
      </c>
      <c r="P9" s="19" t="s">
        <v>455</v>
      </c>
      <c r="Q9" s="193">
        <v>1706.2010929999999</v>
      </c>
    </row>
    <row r="10" spans="1:18" x14ac:dyDescent="0.3">
      <c r="A10" s="36" t="s">
        <v>456</v>
      </c>
      <c r="B10" s="37">
        <v>1443.531645</v>
      </c>
      <c r="K10" s="19" t="s">
        <v>457</v>
      </c>
      <c r="L10" s="19">
        <f t="shared" si="0"/>
        <v>1446.4091020000001</v>
      </c>
      <c r="N10" s="19">
        <v>1446409102</v>
      </c>
      <c r="P10" s="19" t="s">
        <v>456</v>
      </c>
      <c r="Q10" s="193">
        <v>1443.531645</v>
      </c>
    </row>
    <row r="11" spans="1:18" x14ac:dyDescent="0.3">
      <c r="A11" s="36" t="s">
        <v>457</v>
      </c>
      <c r="B11" s="37">
        <v>1402.375556</v>
      </c>
      <c r="C11" s="36">
        <v>68.599999999999994</v>
      </c>
      <c r="D11" s="36">
        <v>0.3</v>
      </c>
      <c r="E11" s="36">
        <v>4.8</v>
      </c>
      <c r="F11" s="36">
        <v>-1.6</v>
      </c>
      <c r="G11" s="36">
        <v>5.2</v>
      </c>
      <c r="H11" s="36">
        <v>1.8</v>
      </c>
      <c r="I11" s="36">
        <v>-0.4</v>
      </c>
      <c r="K11" s="19" t="s">
        <v>456</v>
      </c>
      <c r="L11" s="19">
        <f t="shared" si="0"/>
        <v>1365.0536589999999</v>
      </c>
      <c r="N11" s="19">
        <v>1365053659</v>
      </c>
      <c r="P11" s="19" t="s">
        <v>457</v>
      </c>
      <c r="Q11" s="193">
        <v>1402.375556</v>
      </c>
    </row>
    <row r="12" spans="1:18" x14ac:dyDescent="0.3">
      <c r="A12" s="36" t="s">
        <v>458</v>
      </c>
      <c r="B12" s="37">
        <v>8508.2007849999973</v>
      </c>
      <c r="C12" s="36"/>
      <c r="D12" s="36"/>
      <c r="E12" s="36"/>
      <c r="F12" s="36"/>
      <c r="G12" s="36"/>
      <c r="H12" s="36"/>
      <c r="I12" s="36"/>
      <c r="L12" s="19">
        <f>L13-SUM(L2:L11)</f>
        <v>8271.6838340000031</v>
      </c>
      <c r="P12" s="36" t="s">
        <v>458</v>
      </c>
      <c r="Q12" s="193">
        <f>Q15-SUM(Q2:Q11)</f>
        <v>8508.2007849999973</v>
      </c>
    </row>
    <row r="13" spans="1:18" x14ac:dyDescent="0.3">
      <c r="A13" s="36"/>
      <c r="B13" s="37"/>
      <c r="C13" s="36"/>
      <c r="D13" s="36"/>
      <c r="E13" s="36"/>
      <c r="F13" s="36"/>
      <c r="G13" s="36"/>
      <c r="H13" s="36"/>
      <c r="I13" s="36"/>
      <c r="L13" s="19">
        <f t="shared" si="0"/>
        <v>32265.917473000001</v>
      </c>
      <c r="N13" s="19">
        <v>32265917473</v>
      </c>
      <c r="Q13" s="193"/>
    </row>
    <row r="14" spans="1:18" ht="14.5" x14ac:dyDescent="0.3">
      <c r="A14" s="19" t="s">
        <v>480</v>
      </c>
      <c r="B14" s="37"/>
      <c r="C14" s="36"/>
      <c r="D14" s="36"/>
      <c r="E14" s="36"/>
      <c r="F14" s="36"/>
      <c r="G14" s="36"/>
      <c r="H14" s="36"/>
      <c r="I14" s="36"/>
    </row>
    <row r="15" spans="1:18" x14ac:dyDescent="0.3">
      <c r="A15" s="36"/>
      <c r="B15" s="37"/>
      <c r="C15" s="36"/>
      <c r="D15" s="36"/>
      <c r="E15" s="36"/>
      <c r="F15" s="36"/>
      <c r="G15" s="36"/>
      <c r="H15" s="36"/>
      <c r="I15" s="36"/>
      <c r="L15" s="9">
        <v>43831.669561000002</v>
      </c>
      <c r="Q15" s="19">
        <f>R15/1000000</f>
        <v>33382.709843999997</v>
      </c>
      <c r="R15" s="19">
        <v>33382709844</v>
      </c>
    </row>
    <row r="16" spans="1:18" x14ac:dyDescent="0.3">
      <c r="A16" s="36"/>
      <c r="B16" s="37"/>
      <c r="C16" s="36"/>
      <c r="D16" s="36"/>
      <c r="E16" s="36"/>
      <c r="F16" s="36"/>
      <c r="G16" s="36"/>
      <c r="H16" s="36"/>
      <c r="I16" s="36"/>
      <c r="Q16" s="19">
        <f>R16/1000000</f>
        <v>44938.689441000002</v>
      </c>
      <c r="R16" s="194">
        <v>44938689441</v>
      </c>
    </row>
    <row r="17" spans="1:17" x14ac:dyDescent="0.3">
      <c r="A17" s="36"/>
      <c r="B17" s="36"/>
      <c r="C17" s="36"/>
      <c r="D17" s="36"/>
      <c r="E17" s="36"/>
      <c r="F17" s="36"/>
      <c r="G17" s="36"/>
      <c r="H17" s="36"/>
      <c r="I17" s="36"/>
      <c r="L17" s="19">
        <f>L13/L15*100</f>
        <v>73.613252235568879</v>
      </c>
    </row>
    <row r="18" spans="1:17" x14ac:dyDescent="0.3">
      <c r="A18" s="36"/>
      <c r="B18" s="36"/>
      <c r="C18" s="36"/>
      <c r="D18" s="36"/>
      <c r="E18" s="36"/>
      <c r="F18" s="36"/>
      <c r="G18" s="36"/>
      <c r="H18" s="36"/>
      <c r="I18" s="36"/>
      <c r="Q18" s="19">
        <f>Q15/Q16*100</f>
        <v>74.285009774991664</v>
      </c>
    </row>
    <row r="19" spans="1:17" x14ac:dyDescent="0.3">
      <c r="A19" s="36"/>
      <c r="B19" s="36"/>
      <c r="C19" s="36"/>
      <c r="D19" s="36"/>
      <c r="E19" s="36"/>
      <c r="F19" s="36"/>
      <c r="G19" s="36"/>
      <c r="H19" s="36"/>
      <c r="I19" s="36"/>
    </row>
    <row r="20" spans="1:17" x14ac:dyDescent="0.3">
      <c r="A20" s="36"/>
      <c r="B20" s="36"/>
      <c r="C20" s="36"/>
      <c r="D20" s="36"/>
      <c r="E20" s="36"/>
      <c r="F20" s="36"/>
      <c r="G20" s="36"/>
      <c r="H20" s="36"/>
      <c r="I20" s="36"/>
    </row>
    <row r="21" spans="1:17" x14ac:dyDescent="0.3">
      <c r="A21" s="36"/>
      <c r="B21" s="36"/>
      <c r="C21" s="36"/>
      <c r="D21" s="36"/>
      <c r="E21" s="36"/>
      <c r="F21" s="36"/>
      <c r="G21" s="36"/>
      <c r="H21" s="36"/>
      <c r="I21" s="36"/>
    </row>
    <row r="22" spans="1:17" x14ac:dyDescent="0.3">
      <c r="A22" s="36"/>
      <c r="B22" s="36"/>
      <c r="C22" s="36"/>
      <c r="D22" s="36"/>
      <c r="E22" s="36"/>
      <c r="F22" s="36"/>
      <c r="G22" s="36"/>
      <c r="H22" s="36"/>
      <c r="I22" s="36"/>
    </row>
    <row r="23" spans="1:17" x14ac:dyDescent="0.3">
      <c r="A23" s="36"/>
      <c r="B23" s="36"/>
      <c r="C23" s="36"/>
      <c r="D23" s="36"/>
      <c r="E23" s="36"/>
      <c r="F23" s="36"/>
      <c r="G23" s="36"/>
      <c r="H23" s="36"/>
      <c r="I23" s="36"/>
    </row>
    <row r="24" spans="1:17" x14ac:dyDescent="0.3">
      <c r="A24" s="36"/>
      <c r="B24" s="36"/>
      <c r="C24" s="36"/>
      <c r="D24" s="36"/>
      <c r="E24" s="36"/>
      <c r="F24" s="36"/>
      <c r="G24" s="36"/>
      <c r="H24" s="36"/>
      <c r="I24" s="36"/>
    </row>
    <row r="25" spans="1:17" x14ac:dyDescent="0.3">
      <c r="A25" s="36"/>
      <c r="B25" s="36"/>
      <c r="C25" s="36"/>
      <c r="D25" s="36"/>
      <c r="E25" s="36"/>
      <c r="F25" s="36"/>
      <c r="G25" s="36"/>
      <c r="H25" s="36"/>
      <c r="I25" s="36"/>
    </row>
    <row r="26" spans="1:17" x14ac:dyDescent="0.3">
      <c r="A26" s="36"/>
      <c r="B26" s="36"/>
      <c r="C26" s="36"/>
      <c r="D26" s="36"/>
      <c r="E26" s="36"/>
      <c r="F26" s="36"/>
      <c r="G26" s="36"/>
      <c r="H26" s="36"/>
      <c r="I26" s="36"/>
    </row>
    <row r="27" spans="1:17" x14ac:dyDescent="0.3">
      <c r="A27" s="36"/>
      <c r="B27" s="36"/>
    </row>
    <row r="28" spans="1:17" x14ac:dyDescent="0.3">
      <c r="A28" s="36"/>
      <c r="B28" s="36"/>
      <c r="C28" s="36"/>
      <c r="D28" s="36"/>
      <c r="E28" s="36"/>
      <c r="F28" s="36"/>
      <c r="G28" s="36"/>
      <c r="H28" s="36"/>
      <c r="I28" s="36"/>
    </row>
    <row r="29" spans="1:17" x14ac:dyDescent="0.3">
      <c r="A29" s="36"/>
      <c r="C29" s="36"/>
      <c r="D29" s="36"/>
      <c r="E29" s="36"/>
      <c r="F29" s="36"/>
      <c r="G29" s="36"/>
      <c r="H29" s="36"/>
      <c r="I29" s="36"/>
    </row>
    <row r="30" spans="1:17" x14ac:dyDescent="0.3">
      <c r="A30" s="36"/>
      <c r="C30" s="36"/>
      <c r="D30" s="36"/>
      <c r="E30" s="36"/>
      <c r="F30" s="36"/>
      <c r="G30" s="36"/>
      <c r="H30" s="36"/>
      <c r="I30" s="36"/>
    </row>
    <row r="31" spans="1:17" x14ac:dyDescent="0.3">
      <c r="A31" s="36"/>
      <c r="C31" s="36"/>
      <c r="D31" s="36"/>
      <c r="E31" s="36"/>
      <c r="F31" s="36"/>
      <c r="G31" s="36"/>
      <c r="H31" s="36"/>
      <c r="I31" s="36"/>
    </row>
    <row r="32" spans="1:17" x14ac:dyDescent="0.3">
      <c r="A32" s="36"/>
      <c r="B32" s="37"/>
      <c r="C32" s="36"/>
      <c r="D32" s="36"/>
      <c r="E32" s="36"/>
      <c r="F32" s="36"/>
      <c r="G32" s="36"/>
      <c r="H32" s="36"/>
      <c r="I32" s="36"/>
    </row>
    <row r="36" spans="1:2" x14ac:dyDescent="0.3">
      <c r="B36" s="191"/>
    </row>
    <row r="38" spans="1:2" ht="14.5" x14ac:dyDescent="0.3">
      <c r="A38" s="19" t="s">
        <v>459</v>
      </c>
    </row>
    <row r="40" spans="1:2" x14ac:dyDescent="0.3">
      <c r="A40" s="1" t="s">
        <v>405</v>
      </c>
    </row>
    <row r="46" spans="1:2" x14ac:dyDescent="0.3">
      <c r="A46" s="36"/>
      <c r="B46" s="37"/>
    </row>
    <row r="47" spans="1:2" x14ac:dyDescent="0.3">
      <c r="A47" s="36"/>
      <c r="B47" s="37"/>
    </row>
    <row r="48" spans="1:2" x14ac:dyDescent="0.3">
      <c r="A48" s="36"/>
      <c r="B48" s="37"/>
    </row>
    <row r="49" spans="1:2" x14ac:dyDescent="0.3">
      <c r="A49" s="36"/>
      <c r="B49" s="37"/>
    </row>
    <row r="50" spans="1:2" x14ac:dyDescent="0.3">
      <c r="A50" s="36"/>
      <c r="B50" s="37"/>
    </row>
    <row r="51" spans="1:2" x14ac:dyDescent="0.3">
      <c r="A51" s="36"/>
      <c r="B51" s="37"/>
    </row>
    <row r="52" spans="1:2" x14ac:dyDescent="0.3">
      <c r="A52" s="36"/>
      <c r="B52" s="37"/>
    </row>
    <row r="53" spans="1:2" x14ac:dyDescent="0.3">
      <c r="A53" s="36"/>
      <c r="B53" s="37"/>
    </row>
    <row r="54" spans="1:2" x14ac:dyDescent="0.3">
      <c r="A54" s="36"/>
      <c r="B54" s="37"/>
    </row>
    <row r="55" spans="1:2" x14ac:dyDescent="0.3">
      <c r="A55" s="36"/>
      <c r="B55" s="37"/>
    </row>
    <row r="56" spans="1:2" x14ac:dyDescent="0.3">
      <c r="A56" s="36"/>
      <c r="B56" s="37"/>
    </row>
    <row r="57" spans="1:2" x14ac:dyDescent="0.3">
      <c r="A57" s="36"/>
      <c r="B57" s="37"/>
    </row>
    <row r="58" spans="1:2" x14ac:dyDescent="0.3">
      <c r="A58" s="36"/>
      <c r="B58" s="37"/>
    </row>
    <row r="59" spans="1:2" x14ac:dyDescent="0.3">
      <c r="A59" s="36"/>
      <c r="B59" s="37"/>
    </row>
    <row r="60" spans="1:2" x14ac:dyDescent="0.3">
      <c r="A60" s="36"/>
      <c r="B60" s="37"/>
    </row>
    <row r="61" spans="1:2" x14ac:dyDescent="0.3">
      <c r="A61" s="36"/>
      <c r="B61" s="37"/>
    </row>
    <row r="62" spans="1:2" x14ac:dyDescent="0.3">
      <c r="A62" s="36"/>
      <c r="B62" s="36"/>
    </row>
    <row r="63" spans="1:2" x14ac:dyDescent="0.3">
      <c r="A63" s="36"/>
      <c r="B63" s="36"/>
    </row>
    <row r="64" spans="1:2" x14ac:dyDescent="0.3">
      <c r="A64" s="36"/>
      <c r="B64" s="36"/>
    </row>
    <row r="65" spans="1:2" x14ac:dyDescent="0.3">
      <c r="A65" s="36"/>
      <c r="B65" s="36"/>
    </row>
    <row r="66" spans="1:2" x14ac:dyDescent="0.3">
      <c r="A66" s="36"/>
      <c r="B66" s="36"/>
    </row>
    <row r="67" spans="1:2" x14ac:dyDescent="0.3">
      <c r="A67" s="36"/>
      <c r="B67" s="36"/>
    </row>
    <row r="68" spans="1:2" x14ac:dyDescent="0.3">
      <c r="A68" s="36"/>
      <c r="B68" s="36"/>
    </row>
    <row r="69" spans="1:2" x14ac:dyDescent="0.3">
      <c r="A69" s="36"/>
      <c r="B69" s="36"/>
    </row>
    <row r="70" spans="1:2" x14ac:dyDescent="0.3">
      <c r="A70" s="36"/>
      <c r="B70" s="36"/>
    </row>
    <row r="71" spans="1:2" x14ac:dyDescent="0.3">
      <c r="A71" s="36"/>
      <c r="B71" s="36"/>
    </row>
    <row r="72" spans="1:2" x14ac:dyDescent="0.3">
      <c r="A72" s="36"/>
      <c r="B72" s="36"/>
    </row>
    <row r="73" spans="1:2" x14ac:dyDescent="0.3">
      <c r="A73" s="36"/>
      <c r="B73" s="36"/>
    </row>
    <row r="74" spans="1:2" x14ac:dyDescent="0.3">
      <c r="A74" s="36"/>
      <c r="B74" s="36"/>
    </row>
    <row r="75" spans="1:2" x14ac:dyDescent="0.3">
      <c r="A75" s="36"/>
      <c r="B75" s="36"/>
    </row>
    <row r="76" spans="1:2" x14ac:dyDescent="0.3">
      <c r="A76" s="36"/>
      <c r="B76" s="36"/>
    </row>
    <row r="77" spans="1:2" x14ac:dyDescent="0.3">
      <c r="A77" s="36"/>
      <c r="B77" s="36"/>
    </row>
    <row r="78" spans="1:2" x14ac:dyDescent="0.3">
      <c r="A78" s="36"/>
      <c r="B78" s="36"/>
    </row>
    <row r="79" spans="1:2" x14ac:dyDescent="0.3">
      <c r="A79" s="36"/>
      <c r="B79" s="36"/>
    </row>
    <row r="80" spans="1:2" x14ac:dyDescent="0.3">
      <c r="A80" s="36"/>
      <c r="B80" s="36"/>
    </row>
    <row r="81" spans="1:2" x14ac:dyDescent="0.3">
      <c r="A81" s="36"/>
      <c r="B81" s="36"/>
    </row>
    <row r="82" spans="1:2" x14ac:dyDescent="0.3">
      <c r="A82" s="36"/>
      <c r="B82" s="36"/>
    </row>
    <row r="83" spans="1:2" x14ac:dyDescent="0.3">
      <c r="A83" s="36"/>
      <c r="B83" s="37"/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40"/>
  <sheetViews>
    <sheetView zoomScale="70" zoomScaleNormal="70" zoomScalePageLayoutView="75" workbookViewId="0">
      <selection activeCell="A2" sqref="A2"/>
    </sheetView>
  </sheetViews>
  <sheetFormatPr defaultColWidth="7.75" defaultRowHeight="13" x14ac:dyDescent="0.3"/>
  <cols>
    <col min="1" max="1" width="17.75" style="1" customWidth="1"/>
    <col min="2" max="2" width="12.75" style="1" customWidth="1"/>
    <col min="3" max="3" width="12.08203125" style="1" customWidth="1"/>
    <col min="4" max="4" width="2.75" style="1" customWidth="1"/>
    <col min="5" max="5" width="10.58203125" style="1" customWidth="1"/>
    <col min="6" max="6" width="11" style="1" customWidth="1"/>
    <col min="7" max="7" width="2.5" style="1" customWidth="1"/>
    <col min="8" max="8" width="7.75" style="1"/>
    <col min="9" max="9" width="11" style="1" bestFit="1" customWidth="1"/>
    <col min="10" max="205" width="7.75" style="1"/>
    <col min="206" max="206" width="17.75" style="1" customWidth="1"/>
    <col min="207" max="207" width="16.25" style="1" customWidth="1"/>
    <col min="208" max="208" width="15.5" style="1" customWidth="1"/>
    <col min="209" max="209" width="2.75" style="1" customWidth="1"/>
    <col min="210" max="210" width="10.58203125" style="1" customWidth="1"/>
    <col min="211" max="211" width="11" style="1" customWidth="1"/>
    <col min="212" max="212" width="2.75" style="1" customWidth="1"/>
    <col min="213" max="213" width="7.75" style="1"/>
    <col min="214" max="214" width="11" style="1" bestFit="1" customWidth="1"/>
    <col min="215" max="215" width="11" style="1" customWidth="1"/>
    <col min="216" max="461" width="7.75" style="1"/>
    <col min="462" max="462" width="17.75" style="1" customWidth="1"/>
    <col min="463" max="463" width="16.25" style="1" customWidth="1"/>
    <col min="464" max="464" width="15.5" style="1" customWidth="1"/>
    <col min="465" max="465" width="2.75" style="1" customWidth="1"/>
    <col min="466" max="466" width="10.58203125" style="1" customWidth="1"/>
    <col min="467" max="467" width="11" style="1" customWidth="1"/>
    <col min="468" max="468" width="2.75" style="1" customWidth="1"/>
    <col min="469" max="469" width="7.75" style="1"/>
    <col min="470" max="470" width="11" style="1" bestFit="1" customWidth="1"/>
    <col min="471" max="471" width="11" style="1" customWidth="1"/>
    <col min="472" max="717" width="7.75" style="1"/>
    <col min="718" max="718" width="17.75" style="1" customWidth="1"/>
    <col min="719" max="719" width="16.25" style="1" customWidth="1"/>
    <col min="720" max="720" width="15.5" style="1" customWidth="1"/>
    <col min="721" max="721" width="2.75" style="1" customWidth="1"/>
    <col min="722" max="722" width="10.58203125" style="1" customWidth="1"/>
    <col min="723" max="723" width="11" style="1" customWidth="1"/>
    <col min="724" max="724" width="2.75" style="1" customWidth="1"/>
    <col min="725" max="725" width="7.75" style="1"/>
    <col min="726" max="726" width="11" style="1" bestFit="1" customWidth="1"/>
    <col min="727" max="727" width="11" style="1" customWidth="1"/>
    <col min="728" max="973" width="7.75" style="1"/>
    <col min="974" max="974" width="17.75" style="1" customWidth="1"/>
    <col min="975" max="975" width="16.25" style="1" customWidth="1"/>
    <col min="976" max="976" width="15.5" style="1" customWidth="1"/>
    <col min="977" max="977" width="2.75" style="1" customWidth="1"/>
    <col min="978" max="978" width="10.58203125" style="1" customWidth="1"/>
    <col min="979" max="979" width="11" style="1" customWidth="1"/>
    <col min="980" max="980" width="2.75" style="1" customWidth="1"/>
    <col min="981" max="981" width="7.75" style="1"/>
    <col min="982" max="982" width="11" style="1" bestFit="1" customWidth="1"/>
    <col min="983" max="983" width="11" style="1" customWidth="1"/>
    <col min="984" max="1229" width="7.75" style="1"/>
    <col min="1230" max="1230" width="17.75" style="1" customWidth="1"/>
    <col min="1231" max="1231" width="16.25" style="1" customWidth="1"/>
    <col min="1232" max="1232" width="15.5" style="1" customWidth="1"/>
    <col min="1233" max="1233" width="2.75" style="1" customWidth="1"/>
    <col min="1234" max="1234" width="10.58203125" style="1" customWidth="1"/>
    <col min="1235" max="1235" width="11" style="1" customWidth="1"/>
    <col min="1236" max="1236" width="2.75" style="1" customWidth="1"/>
    <col min="1237" max="1237" width="7.75" style="1"/>
    <col min="1238" max="1238" width="11" style="1" bestFit="1" customWidth="1"/>
    <col min="1239" max="1239" width="11" style="1" customWidth="1"/>
    <col min="1240" max="1485" width="7.75" style="1"/>
    <col min="1486" max="1486" width="17.75" style="1" customWidth="1"/>
    <col min="1487" max="1487" width="16.25" style="1" customWidth="1"/>
    <col min="1488" max="1488" width="15.5" style="1" customWidth="1"/>
    <col min="1489" max="1489" width="2.75" style="1" customWidth="1"/>
    <col min="1490" max="1490" width="10.58203125" style="1" customWidth="1"/>
    <col min="1491" max="1491" width="11" style="1" customWidth="1"/>
    <col min="1492" max="1492" width="2.75" style="1" customWidth="1"/>
    <col min="1493" max="1493" width="7.75" style="1"/>
    <col min="1494" max="1494" width="11" style="1" bestFit="1" customWidth="1"/>
    <col min="1495" max="1495" width="11" style="1" customWidth="1"/>
    <col min="1496" max="1741" width="7.75" style="1"/>
    <col min="1742" max="1742" width="17.75" style="1" customWidth="1"/>
    <col min="1743" max="1743" width="16.25" style="1" customWidth="1"/>
    <col min="1744" max="1744" width="15.5" style="1" customWidth="1"/>
    <col min="1745" max="1745" width="2.75" style="1" customWidth="1"/>
    <col min="1746" max="1746" width="10.58203125" style="1" customWidth="1"/>
    <col min="1747" max="1747" width="11" style="1" customWidth="1"/>
    <col min="1748" max="1748" width="2.75" style="1" customWidth="1"/>
    <col min="1749" max="1749" width="7.75" style="1"/>
    <col min="1750" max="1750" width="11" style="1" bestFit="1" customWidth="1"/>
    <col min="1751" max="1751" width="11" style="1" customWidth="1"/>
    <col min="1752" max="1997" width="7.75" style="1"/>
    <col min="1998" max="1998" width="17.75" style="1" customWidth="1"/>
    <col min="1999" max="1999" width="16.25" style="1" customWidth="1"/>
    <col min="2000" max="2000" width="15.5" style="1" customWidth="1"/>
    <col min="2001" max="2001" width="2.75" style="1" customWidth="1"/>
    <col min="2002" max="2002" width="10.58203125" style="1" customWidth="1"/>
    <col min="2003" max="2003" width="11" style="1" customWidth="1"/>
    <col min="2004" max="2004" width="2.75" style="1" customWidth="1"/>
    <col min="2005" max="2005" width="7.75" style="1"/>
    <col min="2006" max="2006" width="11" style="1" bestFit="1" customWidth="1"/>
    <col min="2007" max="2007" width="11" style="1" customWidth="1"/>
    <col min="2008" max="2253" width="7.75" style="1"/>
    <col min="2254" max="2254" width="17.75" style="1" customWidth="1"/>
    <col min="2255" max="2255" width="16.25" style="1" customWidth="1"/>
    <col min="2256" max="2256" width="15.5" style="1" customWidth="1"/>
    <col min="2257" max="2257" width="2.75" style="1" customWidth="1"/>
    <col min="2258" max="2258" width="10.58203125" style="1" customWidth="1"/>
    <col min="2259" max="2259" width="11" style="1" customWidth="1"/>
    <col min="2260" max="2260" width="2.75" style="1" customWidth="1"/>
    <col min="2261" max="2261" width="7.75" style="1"/>
    <col min="2262" max="2262" width="11" style="1" bestFit="1" customWidth="1"/>
    <col min="2263" max="2263" width="11" style="1" customWidth="1"/>
    <col min="2264" max="2509" width="7.75" style="1"/>
    <col min="2510" max="2510" width="17.75" style="1" customWidth="1"/>
    <col min="2511" max="2511" width="16.25" style="1" customWidth="1"/>
    <col min="2512" max="2512" width="15.5" style="1" customWidth="1"/>
    <col min="2513" max="2513" width="2.75" style="1" customWidth="1"/>
    <col min="2514" max="2514" width="10.58203125" style="1" customWidth="1"/>
    <col min="2515" max="2515" width="11" style="1" customWidth="1"/>
    <col min="2516" max="2516" width="2.75" style="1" customWidth="1"/>
    <col min="2517" max="2517" width="7.75" style="1"/>
    <col min="2518" max="2518" width="11" style="1" bestFit="1" customWidth="1"/>
    <col min="2519" max="2519" width="11" style="1" customWidth="1"/>
    <col min="2520" max="2765" width="7.75" style="1"/>
    <col min="2766" max="2766" width="17.75" style="1" customWidth="1"/>
    <col min="2767" max="2767" width="16.25" style="1" customWidth="1"/>
    <col min="2768" max="2768" width="15.5" style="1" customWidth="1"/>
    <col min="2769" max="2769" width="2.75" style="1" customWidth="1"/>
    <col min="2770" max="2770" width="10.58203125" style="1" customWidth="1"/>
    <col min="2771" max="2771" width="11" style="1" customWidth="1"/>
    <col min="2772" max="2772" width="2.75" style="1" customWidth="1"/>
    <col min="2773" max="2773" width="7.75" style="1"/>
    <col min="2774" max="2774" width="11" style="1" bestFit="1" customWidth="1"/>
    <col min="2775" max="2775" width="11" style="1" customWidth="1"/>
    <col min="2776" max="3021" width="7.75" style="1"/>
    <col min="3022" max="3022" width="17.75" style="1" customWidth="1"/>
    <col min="3023" max="3023" width="16.25" style="1" customWidth="1"/>
    <col min="3024" max="3024" width="15.5" style="1" customWidth="1"/>
    <col min="3025" max="3025" width="2.75" style="1" customWidth="1"/>
    <col min="3026" max="3026" width="10.58203125" style="1" customWidth="1"/>
    <col min="3027" max="3027" width="11" style="1" customWidth="1"/>
    <col min="3028" max="3028" width="2.75" style="1" customWidth="1"/>
    <col min="3029" max="3029" width="7.75" style="1"/>
    <col min="3030" max="3030" width="11" style="1" bestFit="1" customWidth="1"/>
    <col min="3031" max="3031" width="11" style="1" customWidth="1"/>
    <col min="3032" max="3277" width="7.75" style="1"/>
    <col min="3278" max="3278" width="17.75" style="1" customWidth="1"/>
    <col min="3279" max="3279" width="16.25" style="1" customWidth="1"/>
    <col min="3280" max="3280" width="15.5" style="1" customWidth="1"/>
    <col min="3281" max="3281" width="2.75" style="1" customWidth="1"/>
    <col min="3282" max="3282" width="10.58203125" style="1" customWidth="1"/>
    <col min="3283" max="3283" width="11" style="1" customWidth="1"/>
    <col min="3284" max="3284" width="2.75" style="1" customWidth="1"/>
    <col min="3285" max="3285" width="7.75" style="1"/>
    <col min="3286" max="3286" width="11" style="1" bestFit="1" customWidth="1"/>
    <col min="3287" max="3287" width="11" style="1" customWidth="1"/>
    <col min="3288" max="3533" width="7.75" style="1"/>
    <col min="3534" max="3534" width="17.75" style="1" customWidth="1"/>
    <col min="3535" max="3535" width="16.25" style="1" customWidth="1"/>
    <col min="3536" max="3536" width="15.5" style="1" customWidth="1"/>
    <col min="3537" max="3537" width="2.75" style="1" customWidth="1"/>
    <col min="3538" max="3538" width="10.58203125" style="1" customWidth="1"/>
    <col min="3539" max="3539" width="11" style="1" customWidth="1"/>
    <col min="3540" max="3540" width="2.75" style="1" customWidth="1"/>
    <col min="3541" max="3541" width="7.75" style="1"/>
    <col min="3542" max="3542" width="11" style="1" bestFit="1" customWidth="1"/>
    <col min="3543" max="3543" width="11" style="1" customWidth="1"/>
    <col min="3544" max="3789" width="7.75" style="1"/>
    <col min="3790" max="3790" width="17.75" style="1" customWidth="1"/>
    <col min="3791" max="3791" width="16.25" style="1" customWidth="1"/>
    <col min="3792" max="3792" width="15.5" style="1" customWidth="1"/>
    <col min="3793" max="3793" width="2.75" style="1" customWidth="1"/>
    <col min="3794" max="3794" width="10.58203125" style="1" customWidth="1"/>
    <col min="3795" max="3795" width="11" style="1" customWidth="1"/>
    <col min="3796" max="3796" width="2.75" style="1" customWidth="1"/>
    <col min="3797" max="3797" width="7.75" style="1"/>
    <col min="3798" max="3798" width="11" style="1" bestFit="1" customWidth="1"/>
    <col min="3799" max="3799" width="11" style="1" customWidth="1"/>
    <col min="3800" max="4045" width="7.75" style="1"/>
    <col min="4046" max="4046" width="17.75" style="1" customWidth="1"/>
    <col min="4047" max="4047" width="16.25" style="1" customWidth="1"/>
    <col min="4048" max="4048" width="15.5" style="1" customWidth="1"/>
    <col min="4049" max="4049" width="2.75" style="1" customWidth="1"/>
    <col min="4050" max="4050" width="10.58203125" style="1" customWidth="1"/>
    <col min="4051" max="4051" width="11" style="1" customWidth="1"/>
    <col min="4052" max="4052" width="2.75" style="1" customWidth="1"/>
    <col min="4053" max="4053" width="7.75" style="1"/>
    <col min="4054" max="4054" width="11" style="1" bestFit="1" customWidth="1"/>
    <col min="4055" max="4055" width="11" style="1" customWidth="1"/>
    <col min="4056" max="4301" width="7.75" style="1"/>
    <col min="4302" max="4302" width="17.75" style="1" customWidth="1"/>
    <col min="4303" max="4303" width="16.25" style="1" customWidth="1"/>
    <col min="4304" max="4304" width="15.5" style="1" customWidth="1"/>
    <col min="4305" max="4305" width="2.75" style="1" customWidth="1"/>
    <col min="4306" max="4306" width="10.58203125" style="1" customWidth="1"/>
    <col min="4307" max="4307" width="11" style="1" customWidth="1"/>
    <col min="4308" max="4308" width="2.75" style="1" customWidth="1"/>
    <col min="4309" max="4309" width="7.75" style="1"/>
    <col min="4310" max="4310" width="11" style="1" bestFit="1" customWidth="1"/>
    <col min="4311" max="4311" width="11" style="1" customWidth="1"/>
    <col min="4312" max="4557" width="7.75" style="1"/>
    <col min="4558" max="4558" width="17.75" style="1" customWidth="1"/>
    <col min="4559" max="4559" width="16.25" style="1" customWidth="1"/>
    <col min="4560" max="4560" width="15.5" style="1" customWidth="1"/>
    <col min="4561" max="4561" width="2.75" style="1" customWidth="1"/>
    <col min="4562" max="4562" width="10.58203125" style="1" customWidth="1"/>
    <col min="4563" max="4563" width="11" style="1" customWidth="1"/>
    <col min="4564" max="4564" width="2.75" style="1" customWidth="1"/>
    <col min="4565" max="4565" width="7.75" style="1"/>
    <col min="4566" max="4566" width="11" style="1" bestFit="1" customWidth="1"/>
    <col min="4567" max="4567" width="11" style="1" customWidth="1"/>
    <col min="4568" max="4813" width="7.75" style="1"/>
    <col min="4814" max="4814" width="17.75" style="1" customWidth="1"/>
    <col min="4815" max="4815" width="16.25" style="1" customWidth="1"/>
    <col min="4816" max="4816" width="15.5" style="1" customWidth="1"/>
    <col min="4817" max="4817" width="2.75" style="1" customWidth="1"/>
    <col min="4818" max="4818" width="10.58203125" style="1" customWidth="1"/>
    <col min="4819" max="4819" width="11" style="1" customWidth="1"/>
    <col min="4820" max="4820" width="2.75" style="1" customWidth="1"/>
    <col min="4821" max="4821" width="7.75" style="1"/>
    <col min="4822" max="4822" width="11" style="1" bestFit="1" customWidth="1"/>
    <col min="4823" max="4823" width="11" style="1" customWidth="1"/>
    <col min="4824" max="5069" width="7.75" style="1"/>
    <col min="5070" max="5070" width="17.75" style="1" customWidth="1"/>
    <col min="5071" max="5071" width="16.25" style="1" customWidth="1"/>
    <col min="5072" max="5072" width="15.5" style="1" customWidth="1"/>
    <col min="5073" max="5073" width="2.75" style="1" customWidth="1"/>
    <col min="5074" max="5074" width="10.58203125" style="1" customWidth="1"/>
    <col min="5075" max="5075" width="11" style="1" customWidth="1"/>
    <col min="5076" max="5076" width="2.75" style="1" customWidth="1"/>
    <col min="5077" max="5077" width="7.75" style="1"/>
    <col min="5078" max="5078" width="11" style="1" bestFit="1" customWidth="1"/>
    <col min="5079" max="5079" width="11" style="1" customWidth="1"/>
    <col min="5080" max="5325" width="7.75" style="1"/>
    <col min="5326" max="5326" width="17.75" style="1" customWidth="1"/>
    <col min="5327" max="5327" width="16.25" style="1" customWidth="1"/>
    <col min="5328" max="5328" width="15.5" style="1" customWidth="1"/>
    <col min="5329" max="5329" width="2.75" style="1" customWidth="1"/>
    <col min="5330" max="5330" width="10.58203125" style="1" customWidth="1"/>
    <col min="5331" max="5331" width="11" style="1" customWidth="1"/>
    <col min="5332" max="5332" width="2.75" style="1" customWidth="1"/>
    <col min="5333" max="5333" width="7.75" style="1"/>
    <col min="5334" max="5334" width="11" style="1" bestFit="1" customWidth="1"/>
    <col min="5335" max="5335" width="11" style="1" customWidth="1"/>
    <col min="5336" max="5581" width="7.75" style="1"/>
    <col min="5582" max="5582" width="17.75" style="1" customWidth="1"/>
    <col min="5583" max="5583" width="16.25" style="1" customWidth="1"/>
    <col min="5584" max="5584" width="15.5" style="1" customWidth="1"/>
    <col min="5585" max="5585" width="2.75" style="1" customWidth="1"/>
    <col min="5586" max="5586" width="10.58203125" style="1" customWidth="1"/>
    <col min="5587" max="5587" width="11" style="1" customWidth="1"/>
    <col min="5588" max="5588" width="2.75" style="1" customWidth="1"/>
    <col min="5589" max="5589" width="7.75" style="1"/>
    <col min="5590" max="5590" width="11" style="1" bestFit="1" customWidth="1"/>
    <col min="5591" max="5591" width="11" style="1" customWidth="1"/>
    <col min="5592" max="5837" width="7.75" style="1"/>
    <col min="5838" max="5838" width="17.75" style="1" customWidth="1"/>
    <col min="5839" max="5839" width="16.25" style="1" customWidth="1"/>
    <col min="5840" max="5840" width="15.5" style="1" customWidth="1"/>
    <col min="5841" max="5841" width="2.75" style="1" customWidth="1"/>
    <col min="5842" max="5842" width="10.58203125" style="1" customWidth="1"/>
    <col min="5843" max="5843" width="11" style="1" customWidth="1"/>
    <col min="5844" max="5844" width="2.75" style="1" customWidth="1"/>
    <col min="5845" max="5845" width="7.75" style="1"/>
    <col min="5846" max="5846" width="11" style="1" bestFit="1" customWidth="1"/>
    <col min="5847" max="5847" width="11" style="1" customWidth="1"/>
    <col min="5848" max="6093" width="7.75" style="1"/>
    <col min="6094" max="6094" width="17.75" style="1" customWidth="1"/>
    <col min="6095" max="6095" width="16.25" style="1" customWidth="1"/>
    <col min="6096" max="6096" width="15.5" style="1" customWidth="1"/>
    <col min="6097" max="6097" width="2.75" style="1" customWidth="1"/>
    <col min="6098" max="6098" width="10.58203125" style="1" customWidth="1"/>
    <col min="6099" max="6099" width="11" style="1" customWidth="1"/>
    <col min="6100" max="6100" width="2.75" style="1" customWidth="1"/>
    <col min="6101" max="6101" width="7.75" style="1"/>
    <col min="6102" max="6102" width="11" style="1" bestFit="1" customWidth="1"/>
    <col min="6103" max="6103" width="11" style="1" customWidth="1"/>
    <col min="6104" max="6349" width="7.75" style="1"/>
    <col min="6350" max="6350" width="17.75" style="1" customWidth="1"/>
    <col min="6351" max="6351" width="16.25" style="1" customWidth="1"/>
    <col min="6352" max="6352" width="15.5" style="1" customWidth="1"/>
    <col min="6353" max="6353" width="2.75" style="1" customWidth="1"/>
    <col min="6354" max="6354" width="10.58203125" style="1" customWidth="1"/>
    <col min="6355" max="6355" width="11" style="1" customWidth="1"/>
    <col min="6356" max="6356" width="2.75" style="1" customWidth="1"/>
    <col min="6357" max="6357" width="7.75" style="1"/>
    <col min="6358" max="6358" width="11" style="1" bestFit="1" customWidth="1"/>
    <col min="6359" max="6359" width="11" style="1" customWidth="1"/>
    <col min="6360" max="6605" width="7.75" style="1"/>
    <col min="6606" max="6606" width="17.75" style="1" customWidth="1"/>
    <col min="6607" max="6607" width="16.25" style="1" customWidth="1"/>
    <col min="6608" max="6608" width="15.5" style="1" customWidth="1"/>
    <col min="6609" max="6609" width="2.75" style="1" customWidth="1"/>
    <col min="6610" max="6610" width="10.58203125" style="1" customWidth="1"/>
    <col min="6611" max="6611" width="11" style="1" customWidth="1"/>
    <col min="6612" max="6612" width="2.75" style="1" customWidth="1"/>
    <col min="6613" max="6613" width="7.75" style="1"/>
    <col min="6614" max="6614" width="11" style="1" bestFit="1" customWidth="1"/>
    <col min="6615" max="6615" width="11" style="1" customWidth="1"/>
    <col min="6616" max="6861" width="7.75" style="1"/>
    <col min="6862" max="6862" width="17.75" style="1" customWidth="1"/>
    <col min="6863" max="6863" width="16.25" style="1" customWidth="1"/>
    <col min="6864" max="6864" width="15.5" style="1" customWidth="1"/>
    <col min="6865" max="6865" width="2.75" style="1" customWidth="1"/>
    <col min="6866" max="6866" width="10.58203125" style="1" customWidth="1"/>
    <col min="6867" max="6867" width="11" style="1" customWidth="1"/>
    <col min="6868" max="6868" width="2.75" style="1" customWidth="1"/>
    <col min="6869" max="6869" width="7.75" style="1"/>
    <col min="6870" max="6870" width="11" style="1" bestFit="1" customWidth="1"/>
    <col min="6871" max="6871" width="11" style="1" customWidth="1"/>
    <col min="6872" max="7117" width="7.75" style="1"/>
    <col min="7118" max="7118" width="17.75" style="1" customWidth="1"/>
    <col min="7119" max="7119" width="16.25" style="1" customWidth="1"/>
    <col min="7120" max="7120" width="15.5" style="1" customWidth="1"/>
    <col min="7121" max="7121" width="2.75" style="1" customWidth="1"/>
    <col min="7122" max="7122" width="10.58203125" style="1" customWidth="1"/>
    <col min="7123" max="7123" width="11" style="1" customWidth="1"/>
    <col min="7124" max="7124" width="2.75" style="1" customWidth="1"/>
    <col min="7125" max="7125" width="7.75" style="1"/>
    <col min="7126" max="7126" width="11" style="1" bestFit="1" customWidth="1"/>
    <col min="7127" max="7127" width="11" style="1" customWidth="1"/>
    <col min="7128" max="7373" width="7.75" style="1"/>
    <col min="7374" max="7374" width="17.75" style="1" customWidth="1"/>
    <col min="7375" max="7375" width="16.25" style="1" customWidth="1"/>
    <col min="7376" max="7376" width="15.5" style="1" customWidth="1"/>
    <col min="7377" max="7377" width="2.75" style="1" customWidth="1"/>
    <col min="7378" max="7378" width="10.58203125" style="1" customWidth="1"/>
    <col min="7379" max="7379" width="11" style="1" customWidth="1"/>
    <col min="7380" max="7380" width="2.75" style="1" customWidth="1"/>
    <col min="7381" max="7381" width="7.75" style="1"/>
    <col min="7382" max="7382" width="11" style="1" bestFit="1" customWidth="1"/>
    <col min="7383" max="7383" width="11" style="1" customWidth="1"/>
    <col min="7384" max="7629" width="7.75" style="1"/>
    <col min="7630" max="7630" width="17.75" style="1" customWidth="1"/>
    <col min="7631" max="7631" width="16.25" style="1" customWidth="1"/>
    <col min="7632" max="7632" width="15.5" style="1" customWidth="1"/>
    <col min="7633" max="7633" width="2.75" style="1" customWidth="1"/>
    <col min="7634" max="7634" width="10.58203125" style="1" customWidth="1"/>
    <col min="7635" max="7635" width="11" style="1" customWidth="1"/>
    <col min="7636" max="7636" width="2.75" style="1" customWidth="1"/>
    <col min="7637" max="7637" width="7.75" style="1"/>
    <col min="7638" max="7638" width="11" style="1" bestFit="1" customWidth="1"/>
    <col min="7639" max="7639" width="11" style="1" customWidth="1"/>
    <col min="7640" max="7885" width="7.75" style="1"/>
    <col min="7886" max="7886" width="17.75" style="1" customWidth="1"/>
    <col min="7887" max="7887" width="16.25" style="1" customWidth="1"/>
    <col min="7888" max="7888" width="15.5" style="1" customWidth="1"/>
    <col min="7889" max="7889" width="2.75" style="1" customWidth="1"/>
    <col min="7890" max="7890" width="10.58203125" style="1" customWidth="1"/>
    <col min="7891" max="7891" width="11" style="1" customWidth="1"/>
    <col min="7892" max="7892" width="2.75" style="1" customWidth="1"/>
    <col min="7893" max="7893" width="7.75" style="1"/>
    <col min="7894" max="7894" width="11" style="1" bestFit="1" customWidth="1"/>
    <col min="7895" max="7895" width="11" style="1" customWidth="1"/>
    <col min="7896" max="8141" width="7.75" style="1"/>
    <col min="8142" max="8142" width="17.75" style="1" customWidth="1"/>
    <col min="8143" max="8143" width="16.25" style="1" customWidth="1"/>
    <col min="8144" max="8144" width="15.5" style="1" customWidth="1"/>
    <col min="8145" max="8145" width="2.75" style="1" customWidth="1"/>
    <col min="8146" max="8146" width="10.58203125" style="1" customWidth="1"/>
    <col min="8147" max="8147" width="11" style="1" customWidth="1"/>
    <col min="8148" max="8148" width="2.75" style="1" customWidth="1"/>
    <col min="8149" max="8149" width="7.75" style="1"/>
    <col min="8150" max="8150" width="11" style="1" bestFit="1" customWidth="1"/>
    <col min="8151" max="8151" width="11" style="1" customWidth="1"/>
    <col min="8152" max="8397" width="7.75" style="1"/>
    <col min="8398" max="8398" width="17.75" style="1" customWidth="1"/>
    <col min="8399" max="8399" width="16.25" style="1" customWidth="1"/>
    <col min="8400" max="8400" width="15.5" style="1" customWidth="1"/>
    <col min="8401" max="8401" width="2.75" style="1" customWidth="1"/>
    <col min="8402" max="8402" width="10.58203125" style="1" customWidth="1"/>
    <col min="8403" max="8403" width="11" style="1" customWidth="1"/>
    <col min="8404" max="8404" width="2.75" style="1" customWidth="1"/>
    <col min="8405" max="8405" width="7.75" style="1"/>
    <col min="8406" max="8406" width="11" style="1" bestFit="1" customWidth="1"/>
    <col min="8407" max="8407" width="11" style="1" customWidth="1"/>
    <col min="8408" max="8653" width="7.75" style="1"/>
    <col min="8654" max="8654" width="17.75" style="1" customWidth="1"/>
    <col min="8655" max="8655" width="16.25" style="1" customWidth="1"/>
    <col min="8656" max="8656" width="15.5" style="1" customWidth="1"/>
    <col min="8657" max="8657" width="2.75" style="1" customWidth="1"/>
    <col min="8658" max="8658" width="10.58203125" style="1" customWidth="1"/>
    <col min="8659" max="8659" width="11" style="1" customWidth="1"/>
    <col min="8660" max="8660" width="2.75" style="1" customWidth="1"/>
    <col min="8661" max="8661" width="7.75" style="1"/>
    <col min="8662" max="8662" width="11" style="1" bestFit="1" customWidth="1"/>
    <col min="8663" max="8663" width="11" style="1" customWidth="1"/>
    <col min="8664" max="8909" width="7.75" style="1"/>
    <col min="8910" max="8910" width="17.75" style="1" customWidth="1"/>
    <col min="8911" max="8911" width="16.25" style="1" customWidth="1"/>
    <col min="8912" max="8912" width="15.5" style="1" customWidth="1"/>
    <col min="8913" max="8913" width="2.75" style="1" customWidth="1"/>
    <col min="8914" max="8914" width="10.58203125" style="1" customWidth="1"/>
    <col min="8915" max="8915" width="11" style="1" customWidth="1"/>
    <col min="8916" max="8916" width="2.75" style="1" customWidth="1"/>
    <col min="8917" max="8917" width="7.75" style="1"/>
    <col min="8918" max="8918" width="11" style="1" bestFit="1" customWidth="1"/>
    <col min="8919" max="8919" width="11" style="1" customWidth="1"/>
    <col min="8920" max="9165" width="7.75" style="1"/>
    <col min="9166" max="9166" width="17.75" style="1" customWidth="1"/>
    <col min="9167" max="9167" width="16.25" style="1" customWidth="1"/>
    <col min="9168" max="9168" width="15.5" style="1" customWidth="1"/>
    <col min="9169" max="9169" width="2.75" style="1" customWidth="1"/>
    <col min="9170" max="9170" width="10.58203125" style="1" customWidth="1"/>
    <col min="9171" max="9171" width="11" style="1" customWidth="1"/>
    <col min="9172" max="9172" width="2.75" style="1" customWidth="1"/>
    <col min="9173" max="9173" width="7.75" style="1"/>
    <col min="9174" max="9174" width="11" style="1" bestFit="1" customWidth="1"/>
    <col min="9175" max="9175" width="11" style="1" customWidth="1"/>
    <col min="9176" max="9421" width="7.75" style="1"/>
    <col min="9422" max="9422" width="17.75" style="1" customWidth="1"/>
    <col min="9423" max="9423" width="16.25" style="1" customWidth="1"/>
    <col min="9424" max="9424" width="15.5" style="1" customWidth="1"/>
    <col min="9425" max="9425" width="2.75" style="1" customWidth="1"/>
    <col min="9426" max="9426" width="10.58203125" style="1" customWidth="1"/>
    <col min="9427" max="9427" width="11" style="1" customWidth="1"/>
    <col min="9428" max="9428" width="2.75" style="1" customWidth="1"/>
    <col min="9429" max="9429" width="7.75" style="1"/>
    <col min="9430" max="9430" width="11" style="1" bestFit="1" customWidth="1"/>
    <col min="9431" max="9431" width="11" style="1" customWidth="1"/>
    <col min="9432" max="9677" width="7.75" style="1"/>
    <col min="9678" max="9678" width="17.75" style="1" customWidth="1"/>
    <col min="9679" max="9679" width="16.25" style="1" customWidth="1"/>
    <col min="9680" max="9680" width="15.5" style="1" customWidth="1"/>
    <col min="9681" max="9681" width="2.75" style="1" customWidth="1"/>
    <col min="9682" max="9682" width="10.58203125" style="1" customWidth="1"/>
    <col min="9683" max="9683" width="11" style="1" customWidth="1"/>
    <col min="9684" max="9684" width="2.75" style="1" customWidth="1"/>
    <col min="9685" max="9685" width="7.75" style="1"/>
    <col min="9686" max="9686" width="11" style="1" bestFit="1" customWidth="1"/>
    <col min="9687" max="9687" width="11" style="1" customWidth="1"/>
    <col min="9688" max="9933" width="7.75" style="1"/>
    <col min="9934" max="9934" width="17.75" style="1" customWidth="1"/>
    <col min="9935" max="9935" width="16.25" style="1" customWidth="1"/>
    <col min="9936" max="9936" width="15.5" style="1" customWidth="1"/>
    <col min="9937" max="9937" width="2.75" style="1" customWidth="1"/>
    <col min="9938" max="9938" width="10.58203125" style="1" customWidth="1"/>
    <col min="9939" max="9939" width="11" style="1" customWidth="1"/>
    <col min="9940" max="9940" width="2.75" style="1" customWidth="1"/>
    <col min="9941" max="9941" width="7.75" style="1"/>
    <col min="9942" max="9942" width="11" style="1" bestFit="1" customWidth="1"/>
    <col min="9943" max="9943" width="11" style="1" customWidth="1"/>
    <col min="9944" max="10189" width="7.75" style="1"/>
    <col min="10190" max="10190" width="17.75" style="1" customWidth="1"/>
    <col min="10191" max="10191" width="16.25" style="1" customWidth="1"/>
    <col min="10192" max="10192" width="15.5" style="1" customWidth="1"/>
    <col min="10193" max="10193" width="2.75" style="1" customWidth="1"/>
    <col min="10194" max="10194" width="10.58203125" style="1" customWidth="1"/>
    <col min="10195" max="10195" width="11" style="1" customWidth="1"/>
    <col min="10196" max="10196" width="2.75" style="1" customWidth="1"/>
    <col min="10197" max="10197" width="7.75" style="1"/>
    <col min="10198" max="10198" width="11" style="1" bestFit="1" customWidth="1"/>
    <col min="10199" max="10199" width="11" style="1" customWidth="1"/>
    <col min="10200" max="10445" width="7.75" style="1"/>
    <col min="10446" max="10446" width="17.75" style="1" customWidth="1"/>
    <col min="10447" max="10447" width="16.25" style="1" customWidth="1"/>
    <col min="10448" max="10448" width="15.5" style="1" customWidth="1"/>
    <col min="10449" max="10449" width="2.75" style="1" customWidth="1"/>
    <col min="10450" max="10450" width="10.58203125" style="1" customWidth="1"/>
    <col min="10451" max="10451" width="11" style="1" customWidth="1"/>
    <col min="10452" max="10452" width="2.75" style="1" customWidth="1"/>
    <col min="10453" max="10453" width="7.75" style="1"/>
    <col min="10454" max="10454" width="11" style="1" bestFit="1" customWidth="1"/>
    <col min="10455" max="10455" width="11" style="1" customWidth="1"/>
    <col min="10456" max="10701" width="7.75" style="1"/>
    <col min="10702" max="10702" width="17.75" style="1" customWidth="1"/>
    <col min="10703" max="10703" width="16.25" style="1" customWidth="1"/>
    <col min="10704" max="10704" width="15.5" style="1" customWidth="1"/>
    <col min="10705" max="10705" width="2.75" style="1" customWidth="1"/>
    <col min="10706" max="10706" width="10.58203125" style="1" customWidth="1"/>
    <col min="10707" max="10707" width="11" style="1" customWidth="1"/>
    <col min="10708" max="10708" width="2.75" style="1" customWidth="1"/>
    <col min="10709" max="10709" width="7.75" style="1"/>
    <col min="10710" max="10710" width="11" style="1" bestFit="1" customWidth="1"/>
    <col min="10711" max="10711" width="11" style="1" customWidth="1"/>
    <col min="10712" max="10957" width="7.75" style="1"/>
    <col min="10958" max="10958" width="17.75" style="1" customWidth="1"/>
    <col min="10959" max="10959" width="16.25" style="1" customWidth="1"/>
    <col min="10960" max="10960" width="15.5" style="1" customWidth="1"/>
    <col min="10961" max="10961" width="2.75" style="1" customWidth="1"/>
    <col min="10962" max="10962" width="10.58203125" style="1" customWidth="1"/>
    <col min="10963" max="10963" width="11" style="1" customWidth="1"/>
    <col min="10964" max="10964" width="2.75" style="1" customWidth="1"/>
    <col min="10965" max="10965" width="7.75" style="1"/>
    <col min="10966" max="10966" width="11" style="1" bestFit="1" customWidth="1"/>
    <col min="10967" max="10967" width="11" style="1" customWidth="1"/>
    <col min="10968" max="11213" width="7.75" style="1"/>
    <col min="11214" max="11214" width="17.75" style="1" customWidth="1"/>
    <col min="11215" max="11215" width="16.25" style="1" customWidth="1"/>
    <col min="11216" max="11216" width="15.5" style="1" customWidth="1"/>
    <col min="11217" max="11217" width="2.75" style="1" customWidth="1"/>
    <col min="11218" max="11218" width="10.58203125" style="1" customWidth="1"/>
    <col min="11219" max="11219" width="11" style="1" customWidth="1"/>
    <col min="11220" max="11220" width="2.75" style="1" customWidth="1"/>
    <col min="11221" max="11221" width="7.75" style="1"/>
    <col min="11222" max="11222" width="11" style="1" bestFit="1" customWidth="1"/>
    <col min="11223" max="11223" width="11" style="1" customWidth="1"/>
    <col min="11224" max="11469" width="7.75" style="1"/>
    <col min="11470" max="11470" width="17.75" style="1" customWidth="1"/>
    <col min="11471" max="11471" width="16.25" style="1" customWidth="1"/>
    <col min="11472" max="11472" width="15.5" style="1" customWidth="1"/>
    <col min="11473" max="11473" width="2.75" style="1" customWidth="1"/>
    <col min="11474" max="11474" width="10.58203125" style="1" customWidth="1"/>
    <col min="11475" max="11475" width="11" style="1" customWidth="1"/>
    <col min="11476" max="11476" width="2.75" style="1" customWidth="1"/>
    <col min="11477" max="11477" width="7.75" style="1"/>
    <col min="11478" max="11478" width="11" style="1" bestFit="1" customWidth="1"/>
    <col min="11479" max="11479" width="11" style="1" customWidth="1"/>
    <col min="11480" max="11725" width="7.75" style="1"/>
    <col min="11726" max="11726" width="17.75" style="1" customWidth="1"/>
    <col min="11727" max="11727" width="16.25" style="1" customWidth="1"/>
    <col min="11728" max="11728" width="15.5" style="1" customWidth="1"/>
    <col min="11729" max="11729" width="2.75" style="1" customWidth="1"/>
    <col min="11730" max="11730" width="10.58203125" style="1" customWidth="1"/>
    <col min="11731" max="11731" width="11" style="1" customWidth="1"/>
    <col min="11732" max="11732" width="2.75" style="1" customWidth="1"/>
    <col min="11733" max="11733" width="7.75" style="1"/>
    <col min="11734" max="11734" width="11" style="1" bestFit="1" customWidth="1"/>
    <col min="11735" max="11735" width="11" style="1" customWidth="1"/>
    <col min="11736" max="11981" width="7.75" style="1"/>
    <col min="11982" max="11982" width="17.75" style="1" customWidth="1"/>
    <col min="11983" max="11983" width="16.25" style="1" customWidth="1"/>
    <col min="11984" max="11984" width="15.5" style="1" customWidth="1"/>
    <col min="11985" max="11985" width="2.75" style="1" customWidth="1"/>
    <col min="11986" max="11986" width="10.58203125" style="1" customWidth="1"/>
    <col min="11987" max="11987" width="11" style="1" customWidth="1"/>
    <col min="11988" max="11988" width="2.75" style="1" customWidth="1"/>
    <col min="11989" max="11989" width="7.75" style="1"/>
    <col min="11990" max="11990" width="11" style="1" bestFit="1" customWidth="1"/>
    <col min="11991" max="11991" width="11" style="1" customWidth="1"/>
    <col min="11992" max="12237" width="7.75" style="1"/>
    <col min="12238" max="12238" width="17.75" style="1" customWidth="1"/>
    <col min="12239" max="12239" width="16.25" style="1" customWidth="1"/>
    <col min="12240" max="12240" width="15.5" style="1" customWidth="1"/>
    <col min="12241" max="12241" width="2.75" style="1" customWidth="1"/>
    <col min="12242" max="12242" width="10.58203125" style="1" customWidth="1"/>
    <col min="12243" max="12243" width="11" style="1" customWidth="1"/>
    <col min="12244" max="12244" width="2.75" style="1" customWidth="1"/>
    <col min="12245" max="12245" width="7.75" style="1"/>
    <col min="12246" max="12246" width="11" style="1" bestFit="1" customWidth="1"/>
    <col min="12247" max="12247" width="11" style="1" customWidth="1"/>
    <col min="12248" max="12493" width="7.75" style="1"/>
    <col min="12494" max="12494" width="17.75" style="1" customWidth="1"/>
    <col min="12495" max="12495" width="16.25" style="1" customWidth="1"/>
    <col min="12496" max="12496" width="15.5" style="1" customWidth="1"/>
    <col min="12497" max="12497" width="2.75" style="1" customWidth="1"/>
    <col min="12498" max="12498" width="10.58203125" style="1" customWidth="1"/>
    <col min="12499" max="12499" width="11" style="1" customWidth="1"/>
    <col min="12500" max="12500" width="2.75" style="1" customWidth="1"/>
    <col min="12501" max="12501" width="7.75" style="1"/>
    <col min="12502" max="12502" width="11" style="1" bestFit="1" customWidth="1"/>
    <col min="12503" max="12503" width="11" style="1" customWidth="1"/>
    <col min="12504" max="12749" width="7.75" style="1"/>
    <col min="12750" max="12750" width="17.75" style="1" customWidth="1"/>
    <col min="12751" max="12751" width="16.25" style="1" customWidth="1"/>
    <col min="12752" max="12752" width="15.5" style="1" customWidth="1"/>
    <col min="12753" max="12753" width="2.75" style="1" customWidth="1"/>
    <col min="12754" max="12754" width="10.58203125" style="1" customWidth="1"/>
    <col min="12755" max="12755" width="11" style="1" customWidth="1"/>
    <col min="12756" max="12756" width="2.75" style="1" customWidth="1"/>
    <col min="12757" max="12757" width="7.75" style="1"/>
    <col min="12758" max="12758" width="11" style="1" bestFit="1" customWidth="1"/>
    <col min="12759" max="12759" width="11" style="1" customWidth="1"/>
    <col min="12760" max="13005" width="7.75" style="1"/>
    <col min="13006" max="13006" width="17.75" style="1" customWidth="1"/>
    <col min="13007" max="13007" width="16.25" style="1" customWidth="1"/>
    <col min="13008" max="13008" width="15.5" style="1" customWidth="1"/>
    <col min="13009" max="13009" width="2.75" style="1" customWidth="1"/>
    <col min="13010" max="13010" width="10.58203125" style="1" customWidth="1"/>
    <col min="13011" max="13011" width="11" style="1" customWidth="1"/>
    <col min="13012" max="13012" width="2.75" style="1" customWidth="1"/>
    <col min="13013" max="13013" width="7.75" style="1"/>
    <col min="13014" max="13014" width="11" style="1" bestFit="1" customWidth="1"/>
    <col min="13015" max="13015" width="11" style="1" customWidth="1"/>
    <col min="13016" max="13261" width="7.75" style="1"/>
    <col min="13262" max="13262" width="17.75" style="1" customWidth="1"/>
    <col min="13263" max="13263" width="16.25" style="1" customWidth="1"/>
    <col min="13264" max="13264" width="15.5" style="1" customWidth="1"/>
    <col min="13265" max="13265" width="2.75" style="1" customWidth="1"/>
    <col min="13266" max="13266" width="10.58203125" style="1" customWidth="1"/>
    <col min="13267" max="13267" width="11" style="1" customWidth="1"/>
    <col min="13268" max="13268" width="2.75" style="1" customWidth="1"/>
    <col min="13269" max="13269" width="7.75" style="1"/>
    <col min="13270" max="13270" width="11" style="1" bestFit="1" customWidth="1"/>
    <col min="13271" max="13271" width="11" style="1" customWidth="1"/>
    <col min="13272" max="13517" width="7.75" style="1"/>
    <col min="13518" max="13518" width="17.75" style="1" customWidth="1"/>
    <col min="13519" max="13519" width="16.25" style="1" customWidth="1"/>
    <col min="13520" max="13520" width="15.5" style="1" customWidth="1"/>
    <col min="13521" max="13521" width="2.75" style="1" customWidth="1"/>
    <col min="13522" max="13522" width="10.58203125" style="1" customWidth="1"/>
    <col min="13523" max="13523" width="11" style="1" customWidth="1"/>
    <col min="13524" max="13524" width="2.75" style="1" customWidth="1"/>
    <col min="13525" max="13525" width="7.75" style="1"/>
    <col min="13526" max="13526" width="11" style="1" bestFit="1" customWidth="1"/>
    <col min="13527" max="13527" width="11" style="1" customWidth="1"/>
    <col min="13528" max="13773" width="7.75" style="1"/>
    <col min="13774" max="13774" width="17.75" style="1" customWidth="1"/>
    <col min="13775" max="13775" width="16.25" style="1" customWidth="1"/>
    <col min="13776" max="13776" width="15.5" style="1" customWidth="1"/>
    <col min="13777" max="13777" width="2.75" style="1" customWidth="1"/>
    <col min="13778" max="13778" width="10.58203125" style="1" customWidth="1"/>
    <col min="13779" max="13779" width="11" style="1" customWidth="1"/>
    <col min="13780" max="13780" width="2.75" style="1" customWidth="1"/>
    <col min="13781" max="13781" width="7.75" style="1"/>
    <col min="13782" max="13782" width="11" style="1" bestFit="1" customWidth="1"/>
    <col min="13783" max="13783" width="11" style="1" customWidth="1"/>
    <col min="13784" max="14029" width="7.75" style="1"/>
    <col min="14030" max="14030" width="17.75" style="1" customWidth="1"/>
    <col min="14031" max="14031" width="16.25" style="1" customWidth="1"/>
    <col min="14032" max="14032" width="15.5" style="1" customWidth="1"/>
    <col min="14033" max="14033" width="2.75" style="1" customWidth="1"/>
    <col min="14034" max="14034" width="10.58203125" style="1" customWidth="1"/>
    <col min="14035" max="14035" width="11" style="1" customWidth="1"/>
    <col min="14036" max="14036" width="2.75" style="1" customWidth="1"/>
    <col min="14037" max="14037" width="7.75" style="1"/>
    <col min="14038" max="14038" width="11" style="1" bestFit="1" customWidth="1"/>
    <col min="14039" max="14039" width="11" style="1" customWidth="1"/>
    <col min="14040" max="14285" width="7.75" style="1"/>
    <col min="14286" max="14286" width="17.75" style="1" customWidth="1"/>
    <col min="14287" max="14287" width="16.25" style="1" customWidth="1"/>
    <col min="14288" max="14288" width="15.5" style="1" customWidth="1"/>
    <col min="14289" max="14289" width="2.75" style="1" customWidth="1"/>
    <col min="14290" max="14290" width="10.58203125" style="1" customWidth="1"/>
    <col min="14291" max="14291" width="11" style="1" customWidth="1"/>
    <col min="14292" max="14292" width="2.75" style="1" customWidth="1"/>
    <col min="14293" max="14293" width="7.75" style="1"/>
    <col min="14294" max="14294" width="11" style="1" bestFit="1" customWidth="1"/>
    <col min="14295" max="14295" width="11" style="1" customWidth="1"/>
    <col min="14296" max="14541" width="7.75" style="1"/>
    <col min="14542" max="14542" width="17.75" style="1" customWidth="1"/>
    <col min="14543" max="14543" width="16.25" style="1" customWidth="1"/>
    <col min="14544" max="14544" width="15.5" style="1" customWidth="1"/>
    <col min="14545" max="14545" width="2.75" style="1" customWidth="1"/>
    <col min="14546" max="14546" width="10.58203125" style="1" customWidth="1"/>
    <col min="14547" max="14547" width="11" style="1" customWidth="1"/>
    <col min="14548" max="14548" width="2.75" style="1" customWidth="1"/>
    <col min="14549" max="14549" width="7.75" style="1"/>
    <col min="14550" max="14550" width="11" style="1" bestFit="1" customWidth="1"/>
    <col min="14551" max="14551" width="11" style="1" customWidth="1"/>
    <col min="14552" max="14797" width="7.75" style="1"/>
    <col min="14798" max="14798" width="17.75" style="1" customWidth="1"/>
    <col min="14799" max="14799" width="16.25" style="1" customWidth="1"/>
    <col min="14800" max="14800" width="15.5" style="1" customWidth="1"/>
    <col min="14801" max="14801" width="2.75" style="1" customWidth="1"/>
    <col min="14802" max="14802" width="10.58203125" style="1" customWidth="1"/>
    <col min="14803" max="14803" width="11" style="1" customWidth="1"/>
    <col min="14804" max="14804" width="2.75" style="1" customWidth="1"/>
    <col min="14805" max="14805" width="7.75" style="1"/>
    <col min="14806" max="14806" width="11" style="1" bestFit="1" customWidth="1"/>
    <col min="14807" max="14807" width="11" style="1" customWidth="1"/>
    <col min="14808" max="15053" width="7.75" style="1"/>
    <col min="15054" max="15054" width="17.75" style="1" customWidth="1"/>
    <col min="15055" max="15055" width="16.25" style="1" customWidth="1"/>
    <col min="15056" max="15056" width="15.5" style="1" customWidth="1"/>
    <col min="15057" max="15057" width="2.75" style="1" customWidth="1"/>
    <col min="15058" max="15058" width="10.58203125" style="1" customWidth="1"/>
    <col min="15059" max="15059" width="11" style="1" customWidth="1"/>
    <col min="15060" max="15060" width="2.75" style="1" customWidth="1"/>
    <col min="15061" max="15061" width="7.75" style="1"/>
    <col min="15062" max="15062" width="11" style="1" bestFit="1" customWidth="1"/>
    <col min="15063" max="15063" width="11" style="1" customWidth="1"/>
    <col min="15064" max="15309" width="7.75" style="1"/>
    <col min="15310" max="15310" width="17.75" style="1" customWidth="1"/>
    <col min="15311" max="15311" width="16.25" style="1" customWidth="1"/>
    <col min="15312" max="15312" width="15.5" style="1" customWidth="1"/>
    <col min="15313" max="15313" width="2.75" style="1" customWidth="1"/>
    <col min="15314" max="15314" width="10.58203125" style="1" customWidth="1"/>
    <col min="15315" max="15315" width="11" style="1" customWidth="1"/>
    <col min="15316" max="15316" width="2.75" style="1" customWidth="1"/>
    <col min="15317" max="15317" width="7.75" style="1"/>
    <col min="15318" max="15318" width="11" style="1" bestFit="1" customWidth="1"/>
    <col min="15319" max="15319" width="11" style="1" customWidth="1"/>
    <col min="15320" max="15565" width="7.75" style="1"/>
    <col min="15566" max="15566" width="17.75" style="1" customWidth="1"/>
    <col min="15567" max="15567" width="16.25" style="1" customWidth="1"/>
    <col min="15568" max="15568" width="15.5" style="1" customWidth="1"/>
    <col min="15569" max="15569" width="2.75" style="1" customWidth="1"/>
    <col min="15570" max="15570" width="10.58203125" style="1" customWidth="1"/>
    <col min="15571" max="15571" width="11" style="1" customWidth="1"/>
    <col min="15572" max="15572" width="2.75" style="1" customWidth="1"/>
    <col min="15573" max="15573" width="7.75" style="1"/>
    <col min="15574" max="15574" width="11" style="1" bestFit="1" customWidth="1"/>
    <col min="15575" max="15575" width="11" style="1" customWidth="1"/>
    <col min="15576" max="15821" width="7.75" style="1"/>
    <col min="15822" max="15822" width="17.75" style="1" customWidth="1"/>
    <col min="15823" max="15823" width="16.25" style="1" customWidth="1"/>
    <col min="15824" max="15824" width="15.5" style="1" customWidth="1"/>
    <col min="15825" max="15825" width="2.75" style="1" customWidth="1"/>
    <col min="15826" max="15826" width="10.58203125" style="1" customWidth="1"/>
    <col min="15827" max="15827" width="11" style="1" customWidth="1"/>
    <col min="15828" max="15828" width="2.75" style="1" customWidth="1"/>
    <col min="15829" max="15829" width="7.75" style="1"/>
    <col min="15830" max="15830" width="11" style="1" bestFit="1" customWidth="1"/>
    <col min="15831" max="15831" width="11" style="1" customWidth="1"/>
    <col min="15832" max="16077" width="7.75" style="1"/>
    <col min="16078" max="16078" width="17.75" style="1" customWidth="1"/>
    <col min="16079" max="16079" width="16.25" style="1" customWidth="1"/>
    <col min="16080" max="16080" width="15.5" style="1" customWidth="1"/>
    <col min="16081" max="16081" width="2.75" style="1" customWidth="1"/>
    <col min="16082" max="16082" width="10.58203125" style="1" customWidth="1"/>
    <col min="16083" max="16083" width="11" style="1" customWidth="1"/>
    <col min="16084" max="16084" width="2.75" style="1" customWidth="1"/>
    <col min="16085" max="16085" width="7.75" style="1"/>
    <col min="16086" max="16086" width="11" style="1" bestFit="1" customWidth="1"/>
    <col min="16087" max="16087" width="11" style="1" customWidth="1"/>
    <col min="16088" max="16384" width="7.75" style="1"/>
  </cols>
  <sheetData>
    <row r="1" spans="1:9" ht="30" customHeight="1" x14ac:dyDescent="0.3">
      <c r="A1" s="168" t="s">
        <v>476</v>
      </c>
      <c r="B1" s="168"/>
      <c r="C1" s="168"/>
      <c r="D1" s="168"/>
      <c r="E1" s="168"/>
      <c r="F1" s="168"/>
      <c r="G1" s="168"/>
      <c r="H1" s="168"/>
      <c r="I1" s="168"/>
    </row>
    <row r="3" spans="1:9" x14ac:dyDescent="0.3">
      <c r="A3" s="3"/>
      <c r="B3" s="3"/>
      <c r="C3" s="3"/>
      <c r="D3" s="3"/>
      <c r="E3" s="3"/>
      <c r="G3" s="3"/>
      <c r="H3" s="3"/>
      <c r="I3" s="74" t="s">
        <v>52</v>
      </c>
    </row>
    <row r="4" spans="1:9" ht="24.75" customHeight="1" x14ac:dyDescent="0.3">
      <c r="B4" s="169" t="s">
        <v>53</v>
      </c>
      <c r="C4" s="169"/>
      <c r="E4" s="170" t="s">
        <v>54</v>
      </c>
      <c r="F4" s="170"/>
      <c r="G4" s="171"/>
      <c r="H4" s="170" t="s">
        <v>477</v>
      </c>
      <c r="I4" s="170"/>
    </row>
    <row r="5" spans="1:9" ht="21" customHeight="1" x14ac:dyDescent="0.3">
      <c r="A5" s="3"/>
      <c r="B5" s="75">
        <v>2020</v>
      </c>
      <c r="C5" s="172" t="s">
        <v>55</v>
      </c>
      <c r="D5" s="172"/>
      <c r="E5" s="75">
        <v>2020</v>
      </c>
      <c r="F5" s="172" t="s">
        <v>55</v>
      </c>
      <c r="G5" s="172"/>
      <c r="H5" s="75">
        <v>2020</v>
      </c>
      <c r="I5" s="172" t="s">
        <v>55</v>
      </c>
    </row>
    <row r="6" spans="1:9" ht="16.5" customHeight="1" x14ac:dyDescent="0.3">
      <c r="I6" s="81"/>
    </row>
    <row r="7" spans="1:9" x14ac:dyDescent="0.3">
      <c r="A7" s="1" t="s">
        <v>4</v>
      </c>
      <c r="B7" s="29">
        <v>105785.83</v>
      </c>
      <c r="C7" s="173">
        <v>-4.3096285820740352</v>
      </c>
      <c r="D7" s="174"/>
      <c r="E7" s="29">
        <v>54.73</v>
      </c>
      <c r="F7" s="173">
        <v>-1.5470408346825086</v>
      </c>
      <c r="G7" s="175"/>
      <c r="H7" s="29">
        <v>84.16</v>
      </c>
      <c r="I7" s="173">
        <v>-8.3823209231439186</v>
      </c>
    </row>
    <row r="8" spans="1:9" x14ac:dyDescent="0.3">
      <c r="A8" s="1" t="s">
        <v>5</v>
      </c>
      <c r="B8" s="29">
        <v>1285.17</v>
      </c>
      <c r="C8" s="173">
        <v>-13.770128824476652</v>
      </c>
      <c r="D8" s="174"/>
      <c r="E8" s="29">
        <v>179</v>
      </c>
      <c r="F8" s="173">
        <v>-5.987394957983196</v>
      </c>
      <c r="G8" s="175"/>
      <c r="H8" s="29">
        <v>246.21</v>
      </c>
      <c r="I8" s="173">
        <v>-1.6654684878983896</v>
      </c>
    </row>
    <row r="9" spans="1:9" x14ac:dyDescent="0.3">
      <c r="A9" s="1" t="s">
        <v>6</v>
      </c>
      <c r="B9" s="29">
        <v>958.95</v>
      </c>
      <c r="C9" s="173">
        <v>-12.954877594924072</v>
      </c>
      <c r="D9" s="174"/>
      <c r="E9" s="29">
        <v>102.02</v>
      </c>
      <c r="F9" s="173">
        <v>0</v>
      </c>
      <c r="G9" s="175"/>
      <c r="H9" s="29">
        <v>150.26</v>
      </c>
      <c r="I9" s="173">
        <v>-0.43731778425655754</v>
      </c>
    </row>
    <row r="10" spans="1:9" x14ac:dyDescent="0.3">
      <c r="A10" s="1" t="s">
        <v>7</v>
      </c>
      <c r="B10" s="29">
        <v>948.51</v>
      </c>
      <c r="C10" s="173">
        <v>10.743849899006408</v>
      </c>
      <c r="D10" s="174"/>
      <c r="E10" s="29">
        <v>52.13</v>
      </c>
      <c r="F10" s="173">
        <v>0</v>
      </c>
      <c r="G10" s="175"/>
      <c r="H10" s="29">
        <v>106.43</v>
      </c>
      <c r="I10" s="173">
        <v>0.59546313799622841</v>
      </c>
    </row>
    <row r="11" spans="1:9" x14ac:dyDescent="0.3">
      <c r="A11" s="1" t="s">
        <v>8</v>
      </c>
      <c r="B11" s="29">
        <v>1554.25</v>
      </c>
      <c r="C11" s="173">
        <v>1.0473689001001143</v>
      </c>
      <c r="D11" s="174"/>
      <c r="E11" s="29">
        <v>465</v>
      </c>
      <c r="F11" s="173">
        <v>0</v>
      </c>
      <c r="G11" s="175"/>
      <c r="H11" s="29">
        <v>100.4</v>
      </c>
      <c r="I11" s="173">
        <v>-14.575002127116477</v>
      </c>
    </row>
    <row r="12" spans="1:9" x14ac:dyDescent="0.3">
      <c r="A12" s="1" t="s">
        <v>9</v>
      </c>
      <c r="B12" s="29">
        <v>7809.32</v>
      </c>
      <c r="C12" s="173">
        <v>-19.829008410987566</v>
      </c>
      <c r="D12" s="174"/>
      <c r="E12" s="29">
        <v>17.72</v>
      </c>
      <c r="F12" s="173">
        <v>-6.1937533086289136</v>
      </c>
      <c r="G12" s="175"/>
      <c r="H12" s="29">
        <v>112.62</v>
      </c>
      <c r="I12" s="173">
        <v>3.4064824166743257</v>
      </c>
    </row>
    <row r="13" spans="1:9" x14ac:dyDescent="0.3">
      <c r="A13" s="1" t="s">
        <v>10</v>
      </c>
      <c r="B13" s="29">
        <v>67.47</v>
      </c>
      <c r="C13" s="173">
        <v>-33.00565981531129</v>
      </c>
      <c r="D13" s="174"/>
      <c r="E13" s="29">
        <v>160.69999999999999</v>
      </c>
      <c r="F13" s="173">
        <v>0</v>
      </c>
      <c r="G13" s="175"/>
      <c r="H13" s="29">
        <v>140.68</v>
      </c>
      <c r="I13" s="173">
        <v>3.8305409993357422</v>
      </c>
    </row>
    <row r="14" spans="1:9" x14ac:dyDescent="0.3">
      <c r="A14" s="1" t="s">
        <v>11</v>
      </c>
      <c r="B14" s="29">
        <v>1753.69</v>
      </c>
      <c r="C14" s="173">
        <v>10.628942720161493</v>
      </c>
      <c r="D14" s="174"/>
      <c r="E14" s="29">
        <v>405.9</v>
      </c>
      <c r="F14" s="173">
        <v>-2.6385224274406331</v>
      </c>
      <c r="G14" s="175"/>
      <c r="H14" s="29">
        <v>114.38</v>
      </c>
      <c r="I14" s="173">
        <v>7.1575791643245275</v>
      </c>
    </row>
    <row r="15" spans="1:9" x14ac:dyDescent="0.3">
      <c r="A15" s="1" t="s">
        <v>12</v>
      </c>
      <c r="B15" s="29">
        <v>5214.24</v>
      </c>
      <c r="C15" s="173">
        <v>1.3737513560593955</v>
      </c>
      <c r="D15" s="174"/>
      <c r="E15" s="29">
        <v>784.56</v>
      </c>
      <c r="F15" s="173">
        <v>-8.206388206388219</v>
      </c>
      <c r="G15" s="175"/>
      <c r="H15" s="29">
        <v>144.6</v>
      </c>
      <c r="I15" s="173">
        <v>13.021728935438484</v>
      </c>
    </row>
    <row r="16" spans="1:9" x14ac:dyDescent="0.3">
      <c r="A16" s="1" t="s">
        <v>13</v>
      </c>
      <c r="B16" s="29">
        <v>22441.88</v>
      </c>
      <c r="C16" s="173">
        <v>4.1150774209830905</v>
      </c>
      <c r="D16" s="174"/>
      <c r="E16" s="29">
        <v>720.26</v>
      </c>
      <c r="F16" s="173">
        <v>-0.80019832798491308</v>
      </c>
      <c r="G16" s="175"/>
      <c r="H16" s="29">
        <v>107.12</v>
      </c>
      <c r="I16" s="173">
        <v>-7.6472109664626187</v>
      </c>
    </row>
    <row r="17" spans="1:9" x14ac:dyDescent="0.3">
      <c r="A17" s="1" t="s">
        <v>14</v>
      </c>
      <c r="B17" s="29">
        <v>17868.349999999999</v>
      </c>
      <c r="C17" s="173">
        <v>-8.6488443037269356</v>
      </c>
      <c r="D17" s="174"/>
      <c r="E17" s="29">
        <v>176.38</v>
      </c>
      <c r="F17" s="173">
        <v>0</v>
      </c>
      <c r="G17" s="175"/>
      <c r="H17" s="29">
        <v>150</v>
      </c>
      <c r="I17" s="173">
        <v>13.233184872046502</v>
      </c>
    </row>
    <row r="18" spans="1:9" x14ac:dyDescent="0.3">
      <c r="A18" s="1" t="s">
        <v>15</v>
      </c>
      <c r="B18" s="29">
        <v>885.83</v>
      </c>
      <c r="C18" s="173">
        <v>15.893242624452149</v>
      </c>
      <c r="D18" s="174"/>
      <c r="E18" s="29">
        <v>1084.2</v>
      </c>
      <c r="F18" s="173">
        <v>-1.7044424297370766</v>
      </c>
      <c r="G18" s="175"/>
      <c r="H18" s="29">
        <v>134.13999999999999</v>
      </c>
      <c r="I18" s="173">
        <v>-4.885485357725317</v>
      </c>
    </row>
    <row r="19" spans="1:9" x14ac:dyDescent="0.3">
      <c r="A19" s="1" t="s">
        <v>16</v>
      </c>
      <c r="B19" s="29">
        <v>19156.689999999999</v>
      </c>
      <c r="C19" s="173">
        <v>-7.5458694675391831</v>
      </c>
      <c r="D19" s="174"/>
      <c r="E19" s="29">
        <v>20.87</v>
      </c>
      <c r="F19" s="173">
        <v>-2.3854069223573342</v>
      </c>
      <c r="G19" s="175"/>
      <c r="H19" s="29">
        <v>126.35</v>
      </c>
      <c r="I19" s="173">
        <v>3.8720815521210072</v>
      </c>
    </row>
    <row r="20" spans="1:9" x14ac:dyDescent="0.3">
      <c r="A20" s="1" t="s">
        <v>17</v>
      </c>
      <c r="B20" s="29">
        <v>313.17</v>
      </c>
      <c r="C20" s="173">
        <v>2.9284164859002253</v>
      </c>
      <c r="D20" s="174"/>
      <c r="E20" s="29">
        <v>68.78</v>
      </c>
      <c r="F20" s="173">
        <v>-1.7428571428571411</v>
      </c>
      <c r="G20" s="175"/>
      <c r="H20" s="29">
        <v>177.98</v>
      </c>
      <c r="I20" s="173">
        <v>7.0749608951991281</v>
      </c>
    </row>
    <row r="21" spans="1:9" x14ac:dyDescent="0.3">
      <c r="A21" s="1" t="s">
        <v>18</v>
      </c>
      <c r="B21" s="29">
        <v>333.19</v>
      </c>
      <c r="C21" s="173">
        <v>6.5219476325969419</v>
      </c>
      <c r="D21" s="174"/>
      <c r="E21" s="29">
        <v>127.59</v>
      </c>
      <c r="F21" s="173">
        <v>-5.2291465498031586</v>
      </c>
      <c r="G21" s="175"/>
      <c r="H21" s="29">
        <v>180.23</v>
      </c>
      <c r="I21" s="173">
        <v>30.223988439306343</v>
      </c>
    </row>
    <row r="22" spans="1:9" x14ac:dyDescent="0.3">
      <c r="A22" s="1" t="s">
        <v>19</v>
      </c>
      <c r="B22" s="29">
        <v>893.9</v>
      </c>
      <c r="C22" s="173">
        <v>29.640909618285182</v>
      </c>
      <c r="D22" s="174"/>
      <c r="E22" s="29">
        <v>3.4</v>
      </c>
      <c r="F22" s="173">
        <v>1.7964071856287442</v>
      </c>
      <c r="G22" s="175"/>
      <c r="H22" s="29">
        <v>118.34</v>
      </c>
      <c r="I22" s="173">
        <v>7.6109936575055728E-2</v>
      </c>
    </row>
    <row r="23" spans="1:9" x14ac:dyDescent="0.3">
      <c r="A23" s="1" t="s">
        <v>20</v>
      </c>
      <c r="B23" s="29">
        <v>20.55</v>
      </c>
      <c r="C23" s="173">
        <v>-10.144293834717972</v>
      </c>
      <c r="D23" s="174"/>
      <c r="E23" s="29">
        <v>337.6</v>
      </c>
      <c r="F23" s="173">
        <v>-5.9321797765331894</v>
      </c>
      <c r="G23" s="175"/>
      <c r="H23" s="29">
        <v>204.24</v>
      </c>
      <c r="I23" s="173">
        <v>11.569977056702724</v>
      </c>
    </row>
    <row r="24" spans="1:9" x14ac:dyDescent="0.3">
      <c r="A24" s="1" t="s">
        <v>21</v>
      </c>
      <c r="B24" s="29">
        <v>2421.66</v>
      </c>
      <c r="C24" s="173">
        <v>8.0746006881685801</v>
      </c>
      <c r="D24" s="174"/>
      <c r="E24" s="29">
        <v>5.04</v>
      </c>
      <c r="F24" s="173">
        <v>0</v>
      </c>
      <c r="G24" s="175"/>
      <c r="H24" s="29">
        <v>83.43</v>
      </c>
      <c r="I24" s="173">
        <v>1.0660205935796605</v>
      </c>
    </row>
    <row r="25" spans="1:9" x14ac:dyDescent="0.3">
      <c r="A25" s="1" t="s">
        <v>22</v>
      </c>
      <c r="B25" s="29">
        <v>45</v>
      </c>
      <c r="C25" s="173">
        <v>1.6719385449615951</v>
      </c>
      <c r="D25" s="174"/>
      <c r="E25" s="29">
        <v>153.76</v>
      </c>
      <c r="F25" s="173">
        <v>-1.7005498018156224</v>
      </c>
      <c r="G25" s="175"/>
      <c r="H25" s="29">
        <v>90.83</v>
      </c>
      <c r="I25" s="173">
        <v>-5.1185626240468043</v>
      </c>
    </row>
    <row r="26" spans="1:9" x14ac:dyDescent="0.3">
      <c r="A26" s="1" t="s">
        <v>23</v>
      </c>
      <c r="B26" s="29">
        <v>5595.86</v>
      </c>
      <c r="C26" s="173">
        <v>-11.915477039366712</v>
      </c>
      <c r="D26" s="174"/>
      <c r="E26" s="29">
        <v>113.83</v>
      </c>
      <c r="F26" s="173">
        <v>-1.7944957294452577</v>
      </c>
      <c r="G26" s="175"/>
      <c r="H26" s="29">
        <v>99.84</v>
      </c>
      <c r="I26" s="173">
        <v>5.4388002957017703</v>
      </c>
    </row>
    <row r="27" spans="1:9" x14ac:dyDescent="0.3">
      <c r="A27" s="1" t="s">
        <v>24</v>
      </c>
      <c r="B27" s="29">
        <v>1112.3800000000001</v>
      </c>
      <c r="C27" s="173">
        <v>7.8859825230100951</v>
      </c>
      <c r="D27" s="174"/>
      <c r="E27" s="29">
        <v>1675.8</v>
      </c>
      <c r="F27" s="173">
        <v>0</v>
      </c>
      <c r="G27" s="175"/>
      <c r="H27" s="29">
        <v>141.44</v>
      </c>
      <c r="I27" s="173">
        <v>1.0863350485992069</v>
      </c>
    </row>
    <row r="28" spans="1:9" x14ac:dyDescent="0.3">
      <c r="A28" s="1" t="s">
        <v>25</v>
      </c>
      <c r="B28" s="29">
        <v>8671.5499999999993</v>
      </c>
      <c r="C28" s="173">
        <v>10.34289255388593</v>
      </c>
      <c r="D28" s="174"/>
      <c r="E28" s="29">
        <v>221.34</v>
      </c>
      <c r="F28" s="173">
        <v>-5.5797286920911118</v>
      </c>
      <c r="G28" s="175"/>
      <c r="H28" s="29">
        <v>134.12</v>
      </c>
      <c r="I28" s="173">
        <v>-3.3856792969312695</v>
      </c>
    </row>
    <row r="29" spans="1:9" x14ac:dyDescent="0.3">
      <c r="A29" s="1" t="s">
        <v>26</v>
      </c>
      <c r="B29" s="29">
        <v>1837.7</v>
      </c>
      <c r="C29" s="173">
        <v>-12.938634931613926</v>
      </c>
      <c r="D29" s="174"/>
      <c r="E29" s="29">
        <v>1331</v>
      </c>
      <c r="F29" s="173">
        <v>-5.064194008559201</v>
      </c>
      <c r="G29" s="175"/>
      <c r="H29" s="29">
        <v>120.65</v>
      </c>
      <c r="I29" s="173">
        <v>-13.802957776666425</v>
      </c>
    </row>
    <row r="30" spans="1:9" x14ac:dyDescent="0.3">
      <c r="A30" s="1" t="s">
        <v>27</v>
      </c>
      <c r="B30" s="29">
        <v>3262.08</v>
      </c>
      <c r="C30" s="173">
        <v>-23.761446019659807</v>
      </c>
      <c r="D30" s="174"/>
      <c r="E30" s="29">
        <v>76.459999999999994</v>
      </c>
      <c r="F30" s="173">
        <v>-1.0994696675721232</v>
      </c>
      <c r="G30" s="175"/>
      <c r="H30" s="29">
        <v>127.5</v>
      </c>
      <c r="I30" s="173">
        <v>6.1085219707057288</v>
      </c>
    </row>
    <row r="31" spans="1:9" x14ac:dyDescent="0.3">
      <c r="A31" s="1" t="s">
        <v>28</v>
      </c>
      <c r="B31" s="29">
        <v>288.3</v>
      </c>
      <c r="C31" s="173">
        <v>10.786611843369323</v>
      </c>
      <c r="D31" s="174"/>
      <c r="E31" s="29">
        <v>42.2</v>
      </c>
      <c r="F31" s="173">
        <v>-5.1685393258426897</v>
      </c>
      <c r="G31" s="175"/>
      <c r="H31" s="29">
        <v>193.49</v>
      </c>
      <c r="I31" s="173">
        <v>2.3052926558451934</v>
      </c>
    </row>
    <row r="32" spans="1:9" x14ac:dyDescent="0.3">
      <c r="A32" s="1" t="s">
        <v>29</v>
      </c>
      <c r="B32" s="29">
        <v>295.32</v>
      </c>
      <c r="C32" s="173">
        <v>5.3848624344288529</v>
      </c>
      <c r="D32" s="174"/>
      <c r="E32" s="29">
        <v>60.4</v>
      </c>
      <c r="F32" s="173">
        <v>-1.9480519480519525</v>
      </c>
      <c r="G32" s="175"/>
      <c r="H32" s="29">
        <v>91.61</v>
      </c>
      <c r="I32" s="173">
        <v>1.7210748389962216</v>
      </c>
    </row>
    <row r="33" spans="1:9" x14ac:dyDescent="0.3">
      <c r="A33" s="1" t="s">
        <v>30</v>
      </c>
      <c r="B33" s="29">
        <v>168.75</v>
      </c>
      <c r="C33" s="173">
        <v>17.1875</v>
      </c>
      <c r="D33" s="174"/>
      <c r="E33" s="29">
        <v>53.68</v>
      </c>
      <c r="F33" s="173">
        <v>-2.0437956204379515</v>
      </c>
      <c r="G33" s="175"/>
      <c r="H33" s="29">
        <v>110.43</v>
      </c>
      <c r="I33" s="173">
        <v>3.1670403587443947</v>
      </c>
    </row>
    <row r="34" spans="1:9" s="18" customFormat="1" x14ac:dyDescent="0.3">
      <c r="A34" s="18" t="s">
        <v>31</v>
      </c>
      <c r="B34" s="29">
        <v>105785.83</v>
      </c>
      <c r="C34" s="173">
        <v>-4.3096285820740352</v>
      </c>
      <c r="D34" s="176"/>
      <c r="E34" s="29">
        <v>8494.35</v>
      </c>
      <c r="F34" s="173">
        <v>-2.7865042006997109</v>
      </c>
      <c r="G34" s="177"/>
      <c r="H34" s="29">
        <v>127.2</v>
      </c>
      <c r="I34" s="173">
        <v>-1.2422360248447271</v>
      </c>
    </row>
    <row r="35" spans="1:9" x14ac:dyDescent="0.3">
      <c r="A35" s="3"/>
      <c r="B35" s="178"/>
      <c r="C35" s="179"/>
      <c r="D35" s="3"/>
      <c r="E35" s="180"/>
      <c r="F35" s="3"/>
      <c r="G35" s="3"/>
      <c r="H35" s="181"/>
      <c r="I35" s="3"/>
    </row>
    <row r="36" spans="1:9" x14ac:dyDescent="0.3">
      <c r="C36" s="15"/>
      <c r="H36" s="45"/>
    </row>
    <row r="37" spans="1:9" ht="14.5" x14ac:dyDescent="0.3">
      <c r="A37" s="1" t="s">
        <v>478</v>
      </c>
    </row>
    <row r="38" spans="1:9" ht="14.5" x14ac:dyDescent="0.3">
      <c r="A38" s="12" t="s">
        <v>479</v>
      </c>
    </row>
    <row r="40" spans="1:9" x14ac:dyDescent="0.3">
      <c r="A40" s="1" t="s">
        <v>32</v>
      </c>
    </row>
  </sheetData>
  <mergeCells count="4">
    <mergeCell ref="A1:I1"/>
    <mergeCell ref="B4:C4"/>
    <mergeCell ref="E4:F4"/>
    <mergeCell ref="H4:I4"/>
  </mergeCells>
  <pageMargins left="0.24" right="0.24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23"/>
  <sheetViews>
    <sheetView zoomScale="70" zoomScaleNormal="70" workbookViewId="0">
      <selection activeCell="A2" sqref="A2"/>
    </sheetView>
  </sheetViews>
  <sheetFormatPr defaultRowHeight="13" x14ac:dyDescent="0.3"/>
  <cols>
    <col min="1" max="1" width="43.75" style="1" customWidth="1"/>
    <col min="2" max="3" width="7.75" style="1" bestFit="1" customWidth="1"/>
    <col min="4" max="162" width="8.75" style="1"/>
    <col min="163" max="163" width="58.5" style="1" customWidth="1"/>
    <col min="164" max="196" width="8.75" style="1"/>
    <col min="197" max="197" width="58.5" style="1" customWidth="1"/>
    <col min="198" max="418" width="8.75" style="1"/>
    <col min="419" max="419" width="58.5" style="1" customWidth="1"/>
    <col min="420" max="452" width="8.75" style="1"/>
    <col min="453" max="453" width="58.5" style="1" customWidth="1"/>
    <col min="454" max="674" width="8.75" style="1"/>
    <col min="675" max="675" width="58.5" style="1" customWidth="1"/>
    <col min="676" max="708" width="8.75" style="1"/>
    <col min="709" max="709" width="58.5" style="1" customWidth="1"/>
    <col min="710" max="930" width="8.75" style="1"/>
    <col min="931" max="931" width="58.5" style="1" customWidth="1"/>
    <col min="932" max="964" width="8.75" style="1"/>
    <col min="965" max="965" width="58.5" style="1" customWidth="1"/>
    <col min="966" max="1186" width="8.75" style="1"/>
    <col min="1187" max="1187" width="58.5" style="1" customWidth="1"/>
    <col min="1188" max="1220" width="8.75" style="1"/>
    <col min="1221" max="1221" width="58.5" style="1" customWidth="1"/>
    <col min="1222" max="1442" width="8.75" style="1"/>
    <col min="1443" max="1443" width="58.5" style="1" customWidth="1"/>
    <col min="1444" max="1476" width="8.75" style="1"/>
    <col min="1477" max="1477" width="58.5" style="1" customWidth="1"/>
    <col min="1478" max="1698" width="8.75" style="1"/>
    <col min="1699" max="1699" width="58.5" style="1" customWidth="1"/>
    <col min="1700" max="1732" width="8.75" style="1"/>
    <col min="1733" max="1733" width="58.5" style="1" customWidth="1"/>
    <col min="1734" max="1954" width="8.75" style="1"/>
    <col min="1955" max="1955" width="58.5" style="1" customWidth="1"/>
    <col min="1956" max="1988" width="8.75" style="1"/>
    <col min="1989" max="1989" width="58.5" style="1" customWidth="1"/>
    <col min="1990" max="2210" width="8.75" style="1"/>
    <col min="2211" max="2211" width="58.5" style="1" customWidth="1"/>
    <col min="2212" max="2244" width="8.75" style="1"/>
    <col min="2245" max="2245" width="58.5" style="1" customWidth="1"/>
    <col min="2246" max="2466" width="8.75" style="1"/>
    <col min="2467" max="2467" width="58.5" style="1" customWidth="1"/>
    <col min="2468" max="2500" width="8.75" style="1"/>
    <col min="2501" max="2501" width="58.5" style="1" customWidth="1"/>
    <col min="2502" max="2722" width="8.75" style="1"/>
    <col min="2723" max="2723" width="58.5" style="1" customWidth="1"/>
    <col min="2724" max="2756" width="8.75" style="1"/>
    <col min="2757" max="2757" width="58.5" style="1" customWidth="1"/>
    <col min="2758" max="2978" width="8.75" style="1"/>
    <col min="2979" max="2979" width="58.5" style="1" customWidth="1"/>
    <col min="2980" max="3012" width="8.75" style="1"/>
    <col min="3013" max="3013" width="58.5" style="1" customWidth="1"/>
    <col min="3014" max="3234" width="8.75" style="1"/>
    <col min="3235" max="3235" width="58.5" style="1" customWidth="1"/>
    <col min="3236" max="3268" width="8.75" style="1"/>
    <col min="3269" max="3269" width="58.5" style="1" customWidth="1"/>
    <col min="3270" max="3490" width="8.75" style="1"/>
    <col min="3491" max="3491" width="58.5" style="1" customWidth="1"/>
    <col min="3492" max="3524" width="8.75" style="1"/>
    <col min="3525" max="3525" width="58.5" style="1" customWidth="1"/>
    <col min="3526" max="3746" width="8.75" style="1"/>
    <col min="3747" max="3747" width="58.5" style="1" customWidth="1"/>
    <col min="3748" max="3780" width="8.75" style="1"/>
    <col min="3781" max="3781" width="58.5" style="1" customWidth="1"/>
    <col min="3782" max="4002" width="8.75" style="1"/>
    <col min="4003" max="4003" width="58.5" style="1" customWidth="1"/>
    <col min="4004" max="4036" width="8.75" style="1"/>
    <col min="4037" max="4037" width="58.5" style="1" customWidth="1"/>
    <col min="4038" max="4258" width="8.75" style="1"/>
    <col min="4259" max="4259" width="58.5" style="1" customWidth="1"/>
    <col min="4260" max="4292" width="8.75" style="1"/>
    <col min="4293" max="4293" width="58.5" style="1" customWidth="1"/>
    <col min="4294" max="4514" width="8.75" style="1"/>
    <col min="4515" max="4515" width="58.5" style="1" customWidth="1"/>
    <col min="4516" max="4548" width="8.75" style="1"/>
    <col min="4549" max="4549" width="58.5" style="1" customWidth="1"/>
    <col min="4550" max="4770" width="8.75" style="1"/>
    <col min="4771" max="4771" width="58.5" style="1" customWidth="1"/>
    <col min="4772" max="4804" width="8.75" style="1"/>
    <col min="4805" max="4805" width="58.5" style="1" customWidth="1"/>
    <col min="4806" max="5026" width="8.75" style="1"/>
    <col min="5027" max="5027" width="58.5" style="1" customWidth="1"/>
    <col min="5028" max="5060" width="8.75" style="1"/>
    <col min="5061" max="5061" width="58.5" style="1" customWidth="1"/>
    <col min="5062" max="5282" width="8.75" style="1"/>
    <col min="5283" max="5283" width="58.5" style="1" customWidth="1"/>
    <col min="5284" max="5316" width="8.75" style="1"/>
    <col min="5317" max="5317" width="58.5" style="1" customWidth="1"/>
    <col min="5318" max="5538" width="8.75" style="1"/>
    <col min="5539" max="5539" width="58.5" style="1" customWidth="1"/>
    <col min="5540" max="5572" width="8.75" style="1"/>
    <col min="5573" max="5573" width="58.5" style="1" customWidth="1"/>
    <col min="5574" max="5794" width="8.75" style="1"/>
    <col min="5795" max="5795" width="58.5" style="1" customWidth="1"/>
    <col min="5796" max="5828" width="8.75" style="1"/>
    <col min="5829" max="5829" width="58.5" style="1" customWidth="1"/>
    <col min="5830" max="6050" width="8.75" style="1"/>
    <col min="6051" max="6051" width="58.5" style="1" customWidth="1"/>
    <col min="6052" max="6084" width="8.75" style="1"/>
    <col min="6085" max="6085" width="58.5" style="1" customWidth="1"/>
    <col min="6086" max="6306" width="8.75" style="1"/>
    <col min="6307" max="6307" width="58.5" style="1" customWidth="1"/>
    <col min="6308" max="6340" width="8.75" style="1"/>
    <col min="6341" max="6341" width="58.5" style="1" customWidth="1"/>
    <col min="6342" max="6562" width="8.75" style="1"/>
    <col min="6563" max="6563" width="58.5" style="1" customWidth="1"/>
    <col min="6564" max="6596" width="8.75" style="1"/>
    <col min="6597" max="6597" width="58.5" style="1" customWidth="1"/>
    <col min="6598" max="6818" width="8.75" style="1"/>
    <col min="6819" max="6819" width="58.5" style="1" customWidth="1"/>
    <col min="6820" max="6852" width="8.75" style="1"/>
    <col min="6853" max="6853" width="58.5" style="1" customWidth="1"/>
    <col min="6854" max="7074" width="8.75" style="1"/>
    <col min="7075" max="7075" width="58.5" style="1" customWidth="1"/>
    <col min="7076" max="7108" width="8.75" style="1"/>
    <col min="7109" max="7109" width="58.5" style="1" customWidth="1"/>
    <col min="7110" max="7330" width="8.75" style="1"/>
    <col min="7331" max="7331" width="58.5" style="1" customWidth="1"/>
    <col min="7332" max="7364" width="8.75" style="1"/>
    <col min="7365" max="7365" width="58.5" style="1" customWidth="1"/>
    <col min="7366" max="7586" width="8.75" style="1"/>
    <col min="7587" max="7587" width="58.5" style="1" customWidth="1"/>
    <col min="7588" max="7620" width="8.75" style="1"/>
    <col min="7621" max="7621" width="58.5" style="1" customWidth="1"/>
    <col min="7622" max="7842" width="8.75" style="1"/>
    <col min="7843" max="7843" width="58.5" style="1" customWidth="1"/>
    <col min="7844" max="7876" width="8.75" style="1"/>
    <col min="7877" max="7877" width="58.5" style="1" customWidth="1"/>
    <col min="7878" max="8098" width="8.75" style="1"/>
    <col min="8099" max="8099" width="58.5" style="1" customWidth="1"/>
    <col min="8100" max="8132" width="8.75" style="1"/>
    <col min="8133" max="8133" width="58.5" style="1" customWidth="1"/>
    <col min="8134" max="8354" width="8.75" style="1"/>
    <col min="8355" max="8355" width="58.5" style="1" customWidth="1"/>
    <col min="8356" max="8388" width="8.75" style="1"/>
    <col min="8389" max="8389" width="58.5" style="1" customWidth="1"/>
    <col min="8390" max="8610" width="8.75" style="1"/>
    <col min="8611" max="8611" width="58.5" style="1" customWidth="1"/>
    <col min="8612" max="8644" width="8.75" style="1"/>
    <col min="8645" max="8645" width="58.5" style="1" customWidth="1"/>
    <col min="8646" max="8866" width="8.75" style="1"/>
    <col min="8867" max="8867" width="58.5" style="1" customWidth="1"/>
    <col min="8868" max="8900" width="8.75" style="1"/>
    <col min="8901" max="8901" width="58.5" style="1" customWidth="1"/>
    <col min="8902" max="9122" width="8.75" style="1"/>
    <col min="9123" max="9123" width="58.5" style="1" customWidth="1"/>
    <col min="9124" max="9156" width="8.75" style="1"/>
    <col min="9157" max="9157" width="58.5" style="1" customWidth="1"/>
    <col min="9158" max="9378" width="8.75" style="1"/>
    <col min="9379" max="9379" width="58.5" style="1" customWidth="1"/>
    <col min="9380" max="9412" width="8.75" style="1"/>
    <col min="9413" max="9413" width="58.5" style="1" customWidth="1"/>
    <col min="9414" max="9634" width="8.75" style="1"/>
    <col min="9635" max="9635" width="58.5" style="1" customWidth="1"/>
    <col min="9636" max="9668" width="8.75" style="1"/>
    <col min="9669" max="9669" width="58.5" style="1" customWidth="1"/>
    <col min="9670" max="9890" width="8.75" style="1"/>
    <col min="9891" max="9891" width="58.5" style="1" customWidth="1"/>
    <col min="9892" max="9924" width="8.75" style="1"/>
    <col min="9925" max="9925" width="58.5" style="1" customWidth="1"/>
    <col min="9926" max="10146" width="8.75" style="1"/>
    <col min="10147" max="10147" width="58.5" style="1" customWidth="1"/>
    <col min="10148" max="10180" width="8.75" style="1"/>
    <col min="10181" max="10181" width="58.5" style="1" customWidth="1"/>
    <col min="10182" max="10402" width="8.75" style="1"/>
    <col min="10403" max="10403" width="58.5" style="1" customWidth="1"/>
    <col min="10404" max="10436" width="8.75" style="1"/>
    <col min="10437" max="10437" width="58.5" style="1" customWidth="1"/>
    <col min="10438" max="10658" width="8.75" style="1"/>
    <col min="10659" max="10659" width="58.5" style="1" customWidth="1"/>
    <col min="10660" max="10692" width="8.75" style="1"/>
    <col min="10693" max="10693" width="58.5" style="1" customWidth="1"/>
    <col min="10694" max="10914" width="8.75" style="1"/>
    <col min="10915" max="10915" width="58.5" style="1" customWidth="1"/>
    <col min="10916" max="10948" width="8.75" style="1"/>
    <col min="10949" max="10949" width="58.5" style="1" customWidth="1"/>
    <col min="10950" max="11170" width="8.75" style="1"/>
    <col min="11171" max="11171" width="58.5" style="1" customWidth="1"/>
    <col min="11172" max="11204" width="8.75" style="1"/>
    <col min="11205" max="11205" width="58.5" style="1" customWidth="1"/>
    <col min="11206" max="11426" width="8.75" style="1"/>
    <col min="11427" max="11427" width="58.5" style="1" customWidth="1"/>
    <col min="11428" max="11460" width="8.75" style="1"/>
    <col min="11461" max="11461" width="58.5" style="1" customWidth="1"/>
    <col min="11462" max="11682" width="8.75" style="1"/>
    <col min="11683" max="11683" width="58.5" style="1" customWidth="1"/>
    <col min="11684" max="11716" width="8.75" style="1"/>
    <col min="11717" max="11717" width="58.5" style="1" customWidth="1"/>
    <col min="11718" max="11938" width="8.75" style="1"/>
    <col min="11939" max="11939" width="58.5" style="1" customWidth="1"/>
    <col min="11940" max="11972" width="8.75" style="1"/>
    <col min="11973" max="11973" width="58.5" style="1" customWidth="1"/>
    <col min="11974" max="12194" width="8.75" style="1"/>
    <col min="12195" max="12195" width="58.5" style="1" customWidth="1"/>
    <col min="12196" max="12228" width="8.75" style="1"/>
    <col min="12229" max="12229" width="58.5" style="1" customWidth="1"/>
    <col min="12230" max="12450" width="8.75" style="1"/>
    <col min="12451" max="12451" width="58.5" style="1" customWidth="1"/>
    <col min="12452" max="12484" width="8.75" style="1"/>
    <col min="12485" max="12485" width="58.5" style="1" customWidth="1"/>
    <col min="12486" max="12706" width="8.75" style="1"/>
    <col min="12707" max="12707" width="58.5" style="1" customWidth="1"/>
    <col min="12708" max="12740" width="8.75" style="1"/>
    <col min="12741" max="12741" width="58.5" style="1" customWidth="1"/>
    <col min="12742" max="12962" width="8.75" style="1"/>
    <col min="12963" max="12963" width="58.5" style="1" customWidth="1"/>
    <col min="12964" max="12996" width="8.75" style="1"/>
    <col min="12997" max="12997" width="58.5" style="1" customWidth="1"/>
    <col min="12998" max="13218" width="8.75" style="1"/>
    <col min="13219" max="13219" width="58.5" style="1" customWidth="1"/>
    <col min="13220" max="13252" width="8.75" style="1"/>
    <col min="13253" max="13253" width="58.5" style="1" customWidth="1"/>
    <col min="13254" max="13474" width="8.75" style="1"/>
    <col min="13475" max="13475" width="58.5" style="1" customWidth="1"/>
    <col min="13476" max="13508" width="8.75" style="1"/>
    <col min="13509" max="13509" width="58.5" style="1" customWidth="1"/>
    <col min="13510" max="13730" width="8.75" style="1"/>
    <col min="13731" max="13731" width="58.5" style="1" customWidth="1"/>
    <col min="13732" max="13764" width="8.75" style="1"/>
    <col min="13765" max="13765" width="58.5" style="1" customWidth="1"/>
    <col min="13766" max="13986" width="8.75" style="1"/>
    <col min="13987" max="13987" width="58.5" style="1" customWidth="1"/>
    <col min="13988" max="14020" width="8.75" style="1"/>
    <col min="14021" max="14021" width="58.5" style="1" customWidth="1"/>
    <col min="14022" max="14242" width="8.75" style="1"/>
    <col min="14243" max="14243" width="58.5" style="1" customWidth="1"/>
    <col min="14244" max="14276" width="8.75" style="1"/>
    <col min="14277" max="14277" width="58.5" style="1" customWidth="1"/>
    <col min="14278" max="14498" width="8.75" style="1"/>
    <col min="14499" max="14499" width="58.5" style="1" customWidth="1"/>
    <col min="14500" max="14532" width="8.75" style="1"/>
    <col min="14533" max="14533" width="58.5" style="1" customWidth="1"/>
    <col min="14534" max="14754" width="8.75" style="1"/>
    <col min="14755" max="14755" width="58.5" style="1" customWidth="1"/>
    <col min="14756" max="14788" width="8.75" style="1"/>
    <col min="14789" max="14789" width="58.5" style="1" customWidth="1"/>
    <col min="14790" max="15010" width="8.75" style="1"/>
    <col min="15011" max="15011" width="58.5" style="1" customWidth="1"/>
    <col min="15012" max="15044" width="8.75" style="1"/>
    <col min="15045" max="15045" width="58.5" style="1" customWidth="1"/>
    <col min="15046" max="15266" width="8.75" style="1"/>
    <col min="15267" max="15267" width="58.5" style="1" customWidth="1"/>
    <col min="15268" max="15300" width="8.75" style="1"/>
    <col min="15301" max="15301" width="58.5" style="1" customWidth="1"/>
    <col min="15302" max="15522" width="8.75" style="1"/>
    <col min="15523" max="15523" width="58.5" style="1" customWidth="1"/>
    <col min="15524" max="15556" width="8.75" style="1"/>
    <col min="15557" max="15557" width="58.5" style="1" customWidth="1"/>
    <col min="15558" max="15778" width="8.75" style="1"/>
    <col min="15779" max="15779" width="58.5" style="1" customWidth="1"/>
    <col min="15780" max="15812" width="8.75" style="1"/>
    <col min="15813" max="15813" width="58.5" style="1" customWidth="1"/>
    <col min="15814" max="16034" width="8.75" style="1"/>
    <col min="16035" max="16035" width="58.5" style="1" customWidth="1"/>
    <col min="16036" max="16068" width="8.75" style="1"/>
    <col min="16069" max="16069" width="58.5" style="1" customWidth="1"/>
    <col min="16070" max="16290" width="8.75" style="1"/>
    <col min="16291" max="16291" width="58.5" style="1" customWidth="1"/>
    <col min="16292" max="16329" width="8.75" style="1"/>
    <col min="16330" max="16384" width="8.33203125" style="1" customWidth="1"/>
  </cols>
  <sheetData>
    <row r="1" spans="1:6" ht="12.75" customHeight="1" x14ac:dyDescent="0.3">
      <c r="A1" s="1" t="s">
        <v>56</v>
      </c>
      <c r="C1" s="2"/>
    </row>
    <row r="2" spans="1:6" ht="12.75" customHeight="1" x14ac:dyDescent="0.3">
      <c r="A2" s="3"/>
      <c r="B2" s="3"/>
      <c r="C2" s="2"/>
      <c r="D2" s="4"/>
    </row>
    <row r="3" spans="1:6" ht="12.75" customHeight="1" x14ac:dyDescent="0.3">
      <c r="A3" s="3"/>
      <c r="B3" s="3">
        <v>2010</v>
      </c>
      <c r="C3" s="5">
        <v>2015</v>
      </c>
      <c r="D3" s="5">
        <v>2018</v>
      </c>
      <c r="E3" s="5">
        <v>2019</v>
      </c>
      <c r="F3" s="5">
        <v>2020</v>
      </c>
    </row>
    <row r="4" spans="1:6" ht="12.75" customHeight="1" x14ac:dyDescent="0.3"/>
    <row r="5" spans="1:6" ht="14.5" x14ac:dyDescent="0.3">
      <c r="A5" s="6" t="s">
        <v>57</v>
      </c>
      <c r="B5" s="7">
        <v>1.9737753534077938</v>
      </c>
      <c r="C5" s="7">
        <v>2.2974377859868862</v>
      </c>
      <c r="D5" s="7">
        <v>2.1679363342254372</v>
      </c>
      <c r="E5" s="7">
        <v>2.1280462041894816</v>
      </c>
      <c r="F5" s="7">
        <v>2.2006376994384635</v>
      </c>
    </row>
    <row r="6" spans="1:6" x14ac:dyDescent="0.3">
      <c r="B6" s="7"/>
      <c r="C6" s="7"/>
      <c r="D6" s="7"/>
      <c r="E6" s="7"/>
      <c r="F6" s="7"/>
    </row>
    <row r="7" spans="1:6" ht="14.5" x14ac:dyDescent="0.3">
      <c r="A7" s="6" t="s">
        <v>58</v>
      </c>
      <c r="B7" s="7">
        <v>5.2528142297406557</v>
      </c>
      <c r="C7" s="7">
        <v>5.3075712134333894</v>
      </c>
      <c r="D7" s="7">
        <v>5.2634196891191705</v>
      </c>
      <c r="E7" s="7">
        <v>5.1710421638822588</v>
      </c>
      <c r="F7" s="7">
        <v>5.6315128224078048</v>
      </c>
    </row>
    <row r="9" spans="1:6" ht="12.65" customHeight="1" x14ac:dyDescent="0.3">
      <c r="A9" s="6" t="s">
        <v>59</v>
      </c>
    </row>
    <row r="10" spans="1:6" ht="16.5" customHeight="1" x14ac:dyDescent="0.3">
      <c r="A10" s="8" t="s">
        <v>60</v>
      </c>
      <c r="B10" s="9">
        <v>58585.293446939068</v>
      </c>
      <c r="C10" s="9">
        <v>61281.180541038651</v>
      </c>
      <c r="D10" s="10">
        <v>64123.697409326422</v>
      </c>
      <c r="E10" s="10">
        <v>64945.260706709094</v>
      </c>
      <c r="F10" s="10">
        <v>67419.822999039243</v>
      </c>
    </row>
    <row r="11" spans="1:6" s="11" customFormat="1" ht="16.5" customHeight="1" x14ac:dyDescent="0.3">
      <c r="A11" s="11" t="s">
        <v>61</v>
      </c>
      <c r="B11" s="9">
        <v>24695.477148946247</v>
      </c>
      <c r="C11" s="9">
        <v>29721.646169922031</v>
      </c>
      <c r="D11" s="10">
        <v>30540.872578358802</v>
      </c>
      <c r="E11" s="10">
        <v>30888.782051282051</v>
      </c>
      <c r="F11" s="10">
        <v>29773.786089238842</v>
      </c>
    </row>
    <row r="12" spans="1:6" s="11" customFormat="1" ht="16.5" customHeight="1" x14ac:dyDescent="0.3">
      <c r="A12" s="11" t="s">
        <v>62</v>
      </c>
      <c r="B12" s="9">
        <v>60003.621438918402</v>
      </c>
      <c r="C12" s="9">
        <v>65450.28514753285</v>
      </c>
      <c r="D12" s="10">
        <v>68555.111633372508</v>
      </c>
      <c r="E12" s="10">
        <v>69597.348220516404</v>
      </c>
      <c r="F12" s="10">
        <v>77467.480687764764</v>
      </c>
    </row>
    <row r="13" spans="1:6" s="11" customFormat="1" ht="12.75" customHeight="1" x14ac:dyDescent="0.3"/>
    <row r="14" spans="1:6" ht="14.5" x14ac:dyDescent="0.3">
      <c r="A14" s="6" t="s">
        <v>63</v>
      </c>
    </row>
    <row r="15" spans="1:6" ht="12.75" customHeight="1" x14ac:dyDescent="0.3">
      <c r="A15" s="12" t="s">
        <v>64</v>
      </c>
      <c r="B15" s="13">
        <v>1.5</v>
      </c>
      <c r="C15" s="14">
        <v>0.1</v>
      </c>
      <c r="D15" s="15">
        <v>1.2</v>
      </c>
      <c r="E15" s="15">
        <v>0.6</v>
      </c>
      <c r="F15" s="1">
        <v>-0.2</v>
      </c>
    </row>
    <row r="16" spans="1:6" ht="12.75" customHeight="1" x14ac:dyDescent="0.3">
      <c r="A16" s="12" t="s">
        <v>65</v>
      </c>
      <c r="B16" s="13">
        <v>0.2</v>
      </c>
      <c r="C16" s="14">
        <v>1.1000000000000001</v>
      </c>
      <c r="D16" s="15">
        <v>1.2</v>
      </c>
      <c r="E16" s="15">
        <v>0.8</v>
      </c>
      <c r="F16" s="1">
        <v>1.4</v>
      </c>
    </row>
    <row r="17" spans="1:6" x14ac:dyDescent="0.3">
      <c r="A17" s="3"/>
      <c r="B17" s="3"/>
      <c r="C17" s="3"/>
      <c r="D17" s="16"/>
      <c r="E17" s="16"/>
      <c r="F17" s="16"/>
    </row>
    <row r="19" spans="1:6" ht="14.5" x14ac:dyDescent="0.3">
      <c r="A19" s="17" t="s">
        <v>66</v>
      </c>
      <c r="B19" s="17"/>
    </row>
    <row r="20" spans="1:6" ht="14.5" x14ac:dyDescent="0.3">
      <c r="A20" s="17" t="s">
        <v>67</v>
      </c>
      <c r="B20" s="17"/>
    </row>
    <row r="21" spans="1:6" ht="14.5" x14ac:dyDescent="0.3">
      <c r="A21" s="17" t="s">
        <v>68</v>
      </c>
      <c r="B21" s="17"/>
    </row>
    <row r="23" spans="1:6" x14ac:dyDescent="0.3">
      <c r="A23" s="1" t="s">
        <v>69</v>
      </c>
      <c r="B23" s="19"/>
      <c r="C23" s="19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F47"/>
  <sheetViews>
    <sheetView zoomScale="70" zoomScaleNormal="70" workbookViewId="0">
      <selection activeCell="A2" sqref="A2:B2"/>
    </sheetView>
  </sheetViews>
  <sheetFormatPr defaultColWidth="9.83203125" defaultRowHeight="13" x14ac:dyDescent="0.3"/>
  <cols>
    <col min="1" max="1" width="43.25" style="1" customWidth="1"/>
    <col min="2" max="2" width="11.75" style="1" customWidth="1"/>
    <col min="3" max="3" width="8.33203125" style="1" customWidth="1"/>
    <col min="4" max="4" width="9.25" style="1" customWidth="1"/>
    <col min="5" max="5" width="1.75" style="1" customWidth="1"/>
    <col min="6" max="6" width="11" style="1" customWidth="1"/>
    <col min="7" max="215" width="9.83203125" style="1"/>
    <col min="216" max="216" width="37.08203125" style="1" customWidth="1"/>
    <col min="217" max="217" width="11.5" style="1" customWidth="1"/>
    <col min="218" max="218" width="10.75" style="1" customWidth="1"/>
    <col min="219" max="219" width="9.83203125" style="1" customWidth="1"/>
    <col min="220" max="220" width="1.75" style="1" customWidth="1"/>
    <col min="221" max="221" width="13.58203125" style="1" customWidth="1"/>
    <col min="222" max="222" width="2.83203125" style="1" customWidth="1"/>
    <col min="223" max="241" width="9.83203125" style="1"/>
    <col min="242" max="242" width="43.25" style="1" customWidth="1"/>
    <col min="243" max="243" width="11.75" style="1" customWidth="1"/>
    <col min="244" max="244" width="8.33203125" style="1" customWidth="1"/>
    <col min="245" max="245" width="7.75" style="1" customWidth="1"/>
    <col min="246" max="246" width="1.75" style="1" customWidth="1"/>
    <col min="247" max="247" width="11" style="1" customWidth="1"/>
    <col min="248" max="471" width="9.83203125" style="1"/>
    <col min="472" max="472" width="37.08203125" style="1" customWidth="1"/>
    <col min="473" max="473" width="11.5" style="1" customWidth="1"/>
    <col min="474" max="474" width="10.75" style="1" customWidth="1"/>
    <col min="475" max="475" width="9.83203125" style="1" customWidth="1"/>
    <col min="476" max="476" width="1.75" style="1" customWidth="1"/>
    <col min="477" max="477" width="13.58203125" style="1" customWidth="1"/>
    <col min="478" max="478" width="2.83203125" style="1" customWidth="1"/>
    <col min="479" max="497" width="9.83203125" style="1"/>
    <col min="498" max="498" width="43.25" style="1" customWidth="1"/>
    <col min="499" max="499" width="11.75" style="1" customWidth="1"/>
    <col min="500" max="500" width="8.33203125" style="1" customWidth="1"/>
    <col min="501" max="501" width="7.75" style="1" customWidth="1"/>
    <col min="502" max="502" width="1.75" style="1" customWidth="1"/>
    <col min="503" max="503" width="11" style="1" customWidth="1"/>
    <col min="504" max="727" width="9.83203125" style="1"/>
    <col min="728" max="728" width="37.08203125" style="1" customWidth="1"/>
    <col min="729" max="729" width="11.5" style="1" customWidth="1"/>
    <col min="730" max="730" width="10.75" style="1" customWidth="1"/>
    <col min="731" max="731" width="9.83203125" style="1" customWidth="1"/>
    <col min="732" max="732" width="1.75" style="1" customWidth="1"/>
    <col min="733" max="733" width="13.58203125" style="1" customWidth="1"/>
    <col min="734" max="734" width="2.83203125" style="1" customWidth="1"/>
    <col min="735" max="753" width="9.83203125" style="1"/>
    <col min="754" max="754" width="43.25" style="1" customWidth="1"/>
    <col min="755" max="755" width="11.75" style="1" customWidth="1"/>
    <col min="756" max="756" width="8.33203125" style="1" customWidth="1"/>
    <col min="757" max="757" width="7.75" style="1" customWidth="1"/>
    <col min="758" max="758" width="1.75" style="1" customWidth="1"/>
    <col min="759" max="759" width="11" style="1" customWidth="1"/>
    <col min="760" max="983" width="9.83203125" style="1"/>
    <col min="984" max="984" width="37.08203125" style="1" customWidth="1"/>
    <col min="985" max="985" width="11.5" style="1" customWidth="1"/>
    <col min="986" max="986" width="10.75" style="1" customWidth="1"/>
    <col min="987" max="987" width="9.83203125" style="1" customWidth="1"/>
    <col min="988" max="988" width="1.75" style="1" customWidth="1"/>
    <col min="989" max="989" width="13.58203125" style="1" customWidth="1"/>
    <col min="990" max="990" width="2.83203125" style="1" customWidth="1"/>
    <col min="991" max="1009" width="9.83203125" style="1"/>
    <col min="1010" max="1010" width="43.25" style="1" customWidth="1"/>
    <col min="1011" max="1011" width="11.75" style="1" customWidth="1"/>
    <col min="1012" max="1012" width="8.33203125" style="1" customWidth="1"/>
    <col min="1013" max="1013" width="7.75" style="1" customWidth="1"/>
    <col min="1014" max="1014" width="1.75" style="1" customWidth="1"/>
    <col min="1015" max="1015" width="11" style="1" customWidth="1"/>
    <col min="1016" max="1239" width="9.83203125" style="1"/>
    <col min="1240" max="1240" width="37.08203125" style="1" customWidth="1"/>
    <col min="1241" max="1241" width="11.5" style="1" customWidth="1"/>
    <col min="1242" max="1242" width="10.75" style="1" customWidth="1"/>
    <col min="1243" max="1243" width="9.83203125" style="1" customWidth="1"/>
    <col min="1244" max="1244" width="1.75" style="1" customWidth="1"/>
    <col min="1245" max="1245" width="13.58203125" style="1" customWidth="1"/>
    <col min="1246" max="1246" width="2.83203125" style="1" customWidth="1"/>
    <col min="1247" max="1265" width="9.83203125" style="1"/>
    <col min="1266" max="1266" width="43.25" style="1" customWidth="1"/>
    <col min="1267" max="1267" width="11.75" style="1" customWidth="1"/>
    <col min="1268" max="1268" width="8.33203125" style="1" customWidth="1"/>
    <col min="1269" max="1269" width="7.75" style="1" customWidth="1"/>
    <col min="1270" max="1270" width="1.75" style="1" customWidth="1"/>
    <col min="1271" max="1271" width="11" style="1" customWidth="1"/>
    <col min="1272" max="1495" width="9.83203125" style="1"/>
    <col min="1496" max="1496" width="37.08203125" style="1" customWidth="1"/>
    <col min="1497" max="1497" width="11.5" style="1" customWidth="1"/>
    <col min="1498" max="1498" width="10.75" style="1" customWidth="1"/>
    <col min="1499" max="1499" width="9.83203125" style="1" customWidth="1"/>
    <col min="1500" max="1500" width="1.75" style="1" customWidth="1"/>
    <col min="1501" max="1501" width="13.58203125" style="1" customWidth="1"/>
    <col min="1502" max="1502" width="2.83203125" style="1" customWidth="1"/>
    <col min="1503" max="1521" width="9.83203125" style="1"/>
    <col min="1522" max="1522" width="43.25" style="1" customWidth="1"/>
    <col min="1523" max="1523" width="11.75" style="1" customWidth="1"/>
    <col min="1524" max="1524" width="8.33203125" style="1" customWidth="1"/>
    <col min="1525" max="1525" width="7.75" style="1" customWidth="1"/>
    <col min="1526" max="1526" width="1.75" style="1" customWidth="1"/>
    <col min="1527" max="1527" width="11" style="1" customWidth="1"/>
    <col min="1528" max="1751" width="9.83203125" style="1"/>
    <col min="1752" max="1752" width="37.08203125" style="1" customWidth="1"/>
    <col min="1753" max="1753" width="11.5" style="1" customWidth="1"/>
    <col min="1754" max="1754" width="10.75" style="1" customWidth="1"/>
    <col min="1755" max="1755" width="9.83203125" style="1" customWidth="1"/>
    <col min="1756" max="1756" width="1.75" style="1" customWidth="1"/>
    <col min="1757" max="1757" width="13.58203125" style="1" customWidth="1"/>
    <col min="1758" max="1758" width="2.83203125" style="1" customWidth="1"/>
    <col min="1759" max="1777" width="9.83203125" style="1"/>
    <col min="1778" max="1778" width="43.25" style="1" customWidth="1"/>
    <col min="1779" max="1779" width="11.75" style="1" customWidth="1"/>
    <col min="1780" max="1780" width="8.33203125" style="1" customWidth="1"/>
    <col min="1781" max="1781" width="7.75" style="1" customWidth="1"/>
    <col min="1782" max="1782" width="1.75" style="1" customWidth="1"/>
    <col min="1783" max="1783" width="11" style="1" customWidth="1"/>
    <col min="1784" max="2007" width="9.83203125" style="1"/>
    <col min="2008" max="2008" width="37.08203125" style="1" customWidth="1"/>
    <col min="2009" max="2009" width="11.5" style="1" customWidth="1"/>
    <col min="2010" max="2010" width="10.75" style="1" customWidth="1"/>
    <col min="2011" max="2011" width="9.83203125" style="1" customWidth="1"/>
    <col min="2012" max="2012" width="1.75" style="1" customWidth="1"/>
    <col min="2013" max="2013" width="13.58203125" style="1" customWidth="1"/>
    <col min="2014" max="2014" width="2.83203125" style="1" customWidth="1"/>
    <col min="2015" max="2033" width="9.83203125" style="1"/>
    <col min="2034" max="2034" width="43.25" style="1" customWidth="1"/>
    <col min="2035" max="2035" width="11.75" style="1" customWidth="1"/>
    <col min="2036" max="2036" width="8.33203125" style="1" customWidth="1"/>
    <col min="2037" max="2037" width="7.75" style="1" customWidth="1"/>
    <col min="2038" max="2038" width="1.75" style="1" customWidth="1"/>
    <col min="2039" max="2039" width="11" style="1" customWidth="1"/>
    <col min="2040" max="2263" width="9.83203125" style="1"/>
    <col min="2264" max="2264" width="37.08203125" style="1" customWidth="1"/>
    <col min="2265" max="2265" width="11.5" style="1" customWidth="1"/>
    <col min="2266" max="2266" width="10.75" style="1" customWidth="1"/>
    <col min="2267" max="2267" width="9.83203125" style="1" customWidth="1"/>
    <col min="2268" max="2268" width="1.75" style="1" customWidth="1"/>
    <col min="2269" max="2269" width="13.58203125" style="1" customWidth="1"/>
    <col min="2270" max="2270" width="2.83203125" style="1" customWidth="1"/>
    <col min="2271" max="2289" width="9.83203125" style="1"/>
    <col min="2290" max="2290" width="43.25" style="1" customWidth="1"/>
    <col min="2291" max="2291" width="11.75" style="1" customWidth="1"/>
    <col min="2292" max="2292" width="8.33203125" style="1" customWidth="1"/>
    <col min="2293" max="2293" width="7.75" style="1" customWidth="1"/>
    <col min="2294" max="2294" width="1.75" style="1" customWidth="1"/>
    <col min="2295" max="2295" width="11" style="1" customWidth="1"/>
    <col min="2296" max="2519" width="9.83203125" style="1"/>
    <col min="2520" max="2520" width="37.08203125" style="1" customWidth="1"/>
    <col min="2521" max="2521" width="11.5" style="1" customWidth="1"/>
    <col min="2522" max="2522" width="10.75" style="1" customWidth="1"/>
    <col min="2523" max="2523" width="9.83203125" style="1" customWidth="1"/>
    <col min="2524" max="2524" width="1.75" style="1" customWidth="1"/>
    <col min="2525" max="2525" width="13.58203125" style="1" customWidth="1"/>
    <col min="2526" max="2526" width="2.83203125" style="1" customWidth="1"/>
    <col min="2527" max="2545" width="9.83203125" style="1"/>
    <col min="2546" max="2546" width="43.25" style="1" customWidth="1"/>
    <col min="2547" max="2547" width="11.75" style="1" customWidth="1"/>
    <col min="2548" max="2548" width="8.33203125" style="1" customWidth="1"/>
    <col min="2549" max="2549" width="7.75" style="1" customWidth="1"/>
    <col min="2550" max="2550" width="1.75" style="1" customWidth="1"/>
    <col min="2551" max="2551" width="11" style="1" customWidth="1"/>
    <col min="2552" max="2775" width="9.83203125" style="1"/>
    <col min="2776" max="2776" width="37.08203125" style="1" customWidth="1"/>
    <col min="2777" max="2777" width="11.5" style="1" customWidth="1"/>
    <col min="2778" max="2778" width="10.75" style="1" customWidth="1"/>
    <col min="2779" max="2779" width="9.83203125" style="1" customWidth="1"/>
    <col min="2780" max="2780" width="1.75" style="1" customWidth="1"/>
    <col min="2781" max="2781" width="13.58203125" style="1" customWidth="1"/>
    <col min="2782" max="2782" width="2.83203125" style="1" customWidth="1"/>
    <col min="2783" max="2801" width="9.83203125" style="1"/>
    <col min="2802" max="2802" width="43.25" style="1" customWidth="1"/>
    <col min="2803" max="2803" width="11.75" style="1" customWidth="1"/>
    <col min="2804" max="2804" width="8.33203125" style="1" customWidth="1"/>
    <col min="2805" max="2805" width="7.75" style="1" customWidth="1"/>
    <col min="2806" max="2806" width="1.75" style="1" customWidth="1"/>
    <col min="2807" max="2807" width="11" style="1" customWidth="1"/>
    <col min="2808" max="3031" width="9.83203125" style="1"/>
    <col min="3032" max="3032" width="37.08203125" style="1" customWidth="1"/>
    <col min="3033" max="3033" width="11.5" style="1" customWidth="1"/>
    <col min="3034" max="3034" width="10.75" style="1" customWidth="1"/>
    <col min="3035" max="3035" width="9.83203125" style="1" customWidth="1"/>
    <col min="3036" max="3036" width="1.75" style="1" customWidth="1"/>
    <col min="3037" max="3037" width="13.58203125" style="1" customWidth="1"/>
    <col min="3038" max="3038" width="2.83203125" style="1" customWidth="1"/>
    <col min="3039" max="3057" width="9.83203125" style="1"/>
    <col min="3058" max="3058" width="43.25" style="1" customWidth="1"/>
    <col min="3059" max="3059" width="11.75" style="1" customWidth="1"/>
    <col min="3060" max="3060" width="8.33203125" style="1" customWidth="1"/>
    <col min="3061" max="3061" width="7.75" style="1" customWidth="1"/>
    <col min="3062" max="3062" width="1.75" style="1" customWidth="1"/>
    <col min="3063" max="3063" width="11" style="1" customWidth="1"/>
    <col min="3064" max="3287" width="9.83203125" style="1"/>
    <col min="3288" max="3288" width="37.08203125" style="1" customWidth="1"/>
    <col min="3289" max="3289" width="11.5" style="1" customWidth="1"/>
    <col min="3290" max="3290" width="10.75" style="1" customWidth="1"/>
    <col min="3291" max="3291" width="9.83203125" style="1" customWidth="1"/>
    <col min="3292" max="3292" width="1.75" style="1" customWidth="1"/>
    <col min="3293" max="3293" width="13.58203125" style="1" customWidth="1"/>
    <col min="3294" max="3294" width="2.83203125" style="1" customWidth="1"/>
    <col min="3295" max="3313" width="9.83203125" style="1"/>
    <col min="3314" max="3314" width="43.25" style="1" customWidth="1"/>
    <col min="3315" max="3315" width="11.75" style="1" customWidth="1"/>
    <col min="3316" max="3316" width="8.33203125" style="1" customWidth="1"/>
    <col min="3317" max="3317" width="7.75" style="1" customWidth="1"/>
    <col min="3318" max="3318" width="1.75" style="1" customWidth="1"/>
    <col min="3319" max="3319" width="11" style="1" customWidth="1"/>
    <col min="3320" max="3543" width="9.83203125" style="1"/>
    <col min="3544" max="3544" width="37.08203125" style="1" customWidth="1"/>
    <col min="3545" max="3545" width="11.5" style="1" customWidth="1"/>
    <col min="3546" max="3546" width="10.75" style="1" customWidth="1"/>
    <col min="3547" max="3547" width="9.83203125" style="1" customWidth="1"/>
    <col min="3548" max="3548" width="1.75" style="1" customWidth="1"/>
    <col min="3549" max="3549" width="13.58203125" style="1" customWidth="1"/>
    <col min="3550" max="3550" width="2.83203125" style="1" customWidth="1"/>
    <col min="3551" max="3569" width="9.83203125" style="1"/>
    <col min="3570" max="3570" width="43.25" style="1" customWidth="1"/>
    <col min="3571" max="3571" width="11.75" style="1" customWidth="1"/>
    <col min="3572" max="3572" width="8.33203125" style="1" customWidth="1"/>
    <col min="3573" max="3573" width="7.75" style="1" customWidth="1"/>
    <col min="3574" max="3574" width="1.75" style="1" customWidth="1"/>
    <col min="3575" max="3575" width="11" style="1" customWidth="1"/>
    <col min="3576" max="3799" width="9.83203125" style="1"/>
    <col min="3800" max="3800" width="37.08203125" style="1" customWidth="1"/>
    <col min="3801" max="3801" width="11.5" style="1" customWidth="1"/>
    <col min="3802" max="3802" width="10.75" style="1" customWidth="1"/>
    <col min="3803" max="3803" width="9.83203125" style="1" customWidth="1"/>
    <col min="3804" max="3804" width="1.75" style="1" customWidth="1"/>
    <col min="3805" max="3805" width="13.58203125" style="1" customWidth="1"/>
    <col min="3806" max="3806" width="2.83203125" style="1" customWidth="1"/>
    <col min="3807" max="3825" width="9.83203125" style="1"/>
    <col min="3826" max="3826" width="43.25" style="1" customWidth="1"/>
    <col min="3827" max="3827" width="11.75" style="1" customWidth="1"/>
    <col min="3828" max="3828" width="8.33203125" style="1" customWidth="1"/>
    <col min="3829" max="3829" width="7.75" style="1" customWidth="1"/>
    <col min="3830" max="3830" width="1.75" style="1" customWidth="1"/>
    <col min="3831" max="3831" width="11" style="1" customWidth="1"/>
    <col min="3832" max="4055" width="9.83203125" style="1"/>
    <col min="4056" max="4056" width="37.08203125" style="1" customWidth="1"/>
    <col min="4057" max="4057" width="11.5" style="1" customWidth="1"/>
    <col min="4058" max="4058" width="10.75" style="1" customWidth="1"/>
    <col min="4059" max="4059" width="9.83203125" style="1" customWidth="1"/>
    <col min="4060" max="4060" width="1.75" style="1" customWidth="1"/>
    <col min="4061" max="4061" width="13.58203125" style="1" customWidth="1"/>
    <col min="4062" max="4062" width="2.83203125" style="1" customWidth="1"/>
    <col min="4063" max="4081" width="9.83203125" style="1"/>
    <col min="4082" max="4082" width="43.25" style="1" customWidth="1"/>
    <col min="4083" max="4083" width="11.75" style="1" customWidth="1"/>
    <col min="4084" max="4084" width="8.33203125" style="1" customWidth="1"/>
    <col min="4085" max="4085" width="7.75" style="1" customWidth="1"/>
    <col min="4086" max="4086" width="1.75" style="1" customWidth="1"/>
    <col min="4087" max="4087" width="11" style="1" customWidth="1"/>
    <col min="4088" max="4311" width="9.83203125" style="1"/>
    <col min="4312" max="4312" width="37.08203125" style="1" customWidth="1"/>
    <col min="4313" max="4313" width="11.5" style="1" customWidth="1"/>
    <col min="4314" max="4314" width="10.75" style="1" customWidth="1"/>
    <col min="4315" max="4315" width="9.83203125" style="1" customWidth="1"/>
    <col min="4316" max="4316" width="1.75" style="1" customWidth="1"/>
    <col min="4317" max="4317" width="13.58203125" style="1" customWidth="1"/>
    <col min="4318" max="4318" width="2.83203125" style="1" customWidth="1"/>
    <col min="4319" max="4337" width="9.83203125" style="1"/>
    <col min="4338" max="4338" width="43.25" style="1" customWidth="1"/>
    <col min="4339" max="4339" width="11.75" style="1" customWidth="1"/>
    <col min="4340" max="4340" width="8.33203125" style="1" customWidth="1"/>
    <col min="4341" max="4341" width="7.75" style="1" customWidth="1"/>
    <col min="4342" max="4342" width="1.75" style="1" customWidth="1"/>
    <col min="4343" max="4343" width="11" style="1" customWidth="1"/>
    <col min="4344" max="4567" width="9.83203125" style="1"/>
    <col min="4568" max="4568" width="37.08203125" style="1" customWidth="1"/>
    <col min="4569" max="4569" width="11.5" style="1" customWidth="1"/>
    <col min="4570" max="4570" width="10.75" style="1" customWidth="1"/>
    <col min="4571" max="4571" width="9.83203125" style="1" customWidth="1"/>
    <col min="4572" max="4572" width="1.75" style="1" customWidth="1"/>
    <col min="4573" max="4573" width="13.58203125" style="1" customWidth="1"/>
    <col min="4574" max="4574" width="2.83203125" style="1" customWidth="1"/>
    <col min="4575" max="4593" width="9.83203125" style="1"/>
    <col min="4594" max="4594" width="43.25" style="1" customWidth="1"/>
    <col min="4595" max="4595" width="11.75" style="1" customWidth="1"/>
    <col min="4596" max="4596" width="8.33203125" style="1" customWidth="1"/>
    <col min="4597" max="4597" width="7.75" style="1" customWidth="1"/>
    <col min="4598" max="4598" width="1.75" style="1" customWidth="1"/>
    <col min="4599" max="4599" width="11" style="1" customWidth="1"/>
    <col min="4600" max="4823" width="9.83203125" style="1"/>
    <col min="4824" max="4824" width="37.08203125" style="1" customWidth="1"/>
    <col min="4825" max="4825" width="11.5" style="1" customWidth="1"/>
    <col min="4826" max="4826" width="10.75" style="1" customWidth="1"/>
    <col min="4827" max="4827" width="9.83203125" style="1" customWidth="1"/>
    <col min="4828" max="4828" width="1.75" style="1" customWidth="1"/>
    <col min="4829" max="4829" width="13.58203125" style="1" customWidth="1"/>
    <col min="4830" max="4830" width="2.83203125" style="1" customWidth="1"/>
    <col min="4831" max="4849" width="9.83203125" style="1"/>
    <col min="4850" max="4850" width="43.25" style="1" customWidth="1"/>
    <col min="4851" max="4851" width="11.75" style="1" customWidth="1"/>
    <col min="4852" max="4852" width="8.33203125" style="1" customWidth="1"/>
    <col min="4853" max="4853" width="7.75" style="1" customWidth="1"/>
    <col min="4854" max="4854" width="1.75" style="1" customWidth="1"/>
    <col min="4855" max="4855" width="11" style="1" customWidth="1"/>
    <col min="4856" max="5079" width="9.83203125" style="1"/>
    <col min="5080" max="5080" width="37.08203125" style="1" customWidth="1"/>
    <col min="5081" max="5081" width="11.5" style="1" customWidth="1"/>
    <col min="5082" max="5082" width="10.75" style="1" customWidth="1"/>
    <col min="5083" max="5083" width="9.83203125" style="1" customWidth="1"/>
    <col min="5084" max="5084" width="1.75" style="1" customWidth="1"/>
    <col min="5085" max="5085" width="13.58203125" style="1" customWidth="1"/>
    <col min="5086" max="5086" width="2.83203125" style="1" customWidth="1"/>
    <col min="5087" max="5105" width="9.83203125" style="1"/>
    <col min="5106" max="5106" width="43.25" style="1" customWidth="1"/>
    <col min="5107" max="5107" width="11.75" style="1" customWidth="1"/>
    <col min="5108" max="5108" width="8.33203125" style="1" customWidth="1"/>
    <col min="5109" max="5109" width="7.75" style="1" customWidth="1"/>
    <col min="5110" max="5110" width="1.75" style="1" customWidth="1"/>
    <col min="5111" max="5111" width="11" style="1" customWidth="1"/>
    <col min="5112" max="5335" width="9.83203125" style="1"/>
    <col min="5336" max="5336" width="37.08203125" style="1" customWidth="1"/>
    <col min="5337" max="5337" width="11.5" style="1" customWidth="1"/>
    <col min="5338" max="5338" width="10.75" style="1" customWidth="1"/>
    <col min="5339" max="5339" width="9.83203125" style="1" customWidth="1"/>
    <col min="5340" max="5340" width="1.75" style="1" customWidth="1"/>
    <col min="5341" max="5341" width="13.58203125" style="1" customWidth="1"/>
    <col min="5342" max="5342" width="2.83203125" style="1" customWidth="1"/>
    <col min="5343" max="5361" width="9.83203125" style="1"/>
    <col min="5362" max="5362" width="43.25" style="1" customWidth="1"/>
    <col min="5363" max="5363" width="11.75" style="1" customWidth="1"/>
    <col min="5364" max="5364" width="8.33203125" style="1" customWidth="1"/>
    <col min="5365" max="5365" width="7.75" style="1" customWidth="1"/>
    <col min="5366" max="5366" width="1.75" style="1" customWidth="1"/>
    <col min="5367" max="5367" width="11" style="1" customWidth="1"/>
    <col min="5368" max="5591" width="9.83203125" style="1"/>
    <col min="5592" max="5592" width="37.08203125" style="1" customWidth="1"/>
    <col min="5593" max="5593" width="11.5" style="1" customWidth="1"/>
    <col min="5594" max="5594" width="10.75" style="1" customWidth="1"/>
    <col min="5595" max="5595" width="9.83203125" style="1" customWidth="1"/>
    <col min="5596" max="5596" width="1.75" style="1" customWidth="1"/>
    <col min="5597" max="5597" width="13.58203125" style="1" customWidth="1"/>
    <col min="5598" max="5598" width="2.83203125" style="1" customWidth="1"/>
    <col min="5599" max="5617" width="9.83203125" style="1"/>
    <col min="5618" max="5618" width="43.25" style="1" customWidth="1"/>
    <col min="5619" max="5619" width="11.75" style="1" customWidth="1"/>
    <col min="5620" max="5620" width="8.33203125" style="1" customWidth="1"/>
    <col min="5621" max="5621" width="7.75" style="1" customWidth="1"/>
    <col min="5622" max="5622" width="1.75" style="1" customWidth="1"/>
    <col min="5623" max="5623" width="11" style="1" customWidth="1"/>
    <col min="5624" max="5847" width="9.83203125" style="1"/>
    <col min="5848" max="5848" width="37.08203125" style="1" customWidth="1"/>
    <col min="5849" max="5849" width="11.5" style="1" customWidth="1"/>
    <col min="5850" max="5850" width="10.75" style="1" customWidth="1"/>
    <col min="5851" max="5851" width="9.83203125" style="1" customWidth="1"/>
    <col min="5852" max="5852" width="1.75" style="1" customWidth="1"/>
    <col min="5853" max="5853" width="13.58203125" style="1" customWidth="1"/>
    <col min="5854" max="5854" width="2.83203125" style="1" customWidth="1"/>
    <col min="5855" max="5873" width="9.83203125" style="1"/>
    <col min="5874" max="5874" width="43.25" style="1" customWidth="1"/>
    <col min="5875" max="5875" width="11.75" style="1" customWidth="1"/>
    <col min="5876" max="5876" width="8.33203125" style="1" customWidth="1"/>
    <col min="5877" max="5877" width="7.75" style="1" customWidth="1"/>
    <col min="5878" max="5878" width="1.75" style="1" customWidth="1"/>
    <col min="5879" max="5879" width="11" style="1" customWidth="1"/>
    <col min="5880" max="6103" width="9.83203125" style="1"/>
    <col min="6104" max="6104" width="37.08203125" style="1" customWidth="1"/>
    <col min="6105" max="6105" width="11.5" style="1" customWidth="1"/>
    <col min="6106" max="6106" width="10.75" style="1" customWidth="1"/>
    <col min="6107" max="6107" width="9.83203125" style="1" customWidth="1"/>
    <col min="6108" max="6108" width="1.75" style="1" customWidth="1"/>
    <col min="6109" max="6109" width="13.58203125" style="1" customWidth="1"/>
    <col min="6110" max="6110" width="2.83203125" style="1" customWidth="1"/>
    <col min="6111" max="6129" width="9.83203125" style="1"/>
    <col min="6130" max="6130" width="43.25" style="1" customWidth="1"/>
    <col min="6131" max="6131" width="11.75" style="1" customWidth="1"/>
    <col min="6132" max="6132" width="8.33203125" style="1" customWidth="1"/>
    <col min="6133" max="6133" width="7.75" style="1" customWidth="1"/>
    <col min="6134" max="6134" width="1.75" style="1" customWidth="1"/>
    <col min="6135" max="6135" width="11" style="1" customWidth="1"/>
    <col min="6136" max="6359" width="9.83203125" style="1"/>
    <col min="6360" max="6360" width="37.08203125" style="1" customWidth="1"/>
    <col min="6361" max="6361" width="11.5" style="1" customWidth="1"/>
    <col min="6362" max="6362" width="10.75" style="1" customWidth="1"/>
    <col min="6363" max="6363" width="9.83203125" style="1" customWidth="1"/>
    <col min="6364" max="6364" width="1.75" style="1" customWidth="1"/>
    <col min="6365" max="6365" width="13.58203125" style="1" customWidth="1"/>
    <col min="6366" max="6366" width="2.83203125" style="1" customWidth="1"/>
    <col min="6367" max="6385" width="9.83203125" style="1"/>
    <col min="6386" max="6386" width="43.25" style="1" customWidth="1"/>
    <col min="6387" max="6387" width="11.75" style="1" customWidth="1"/>
    <col min="6388" max="6388" width="8.33203125" style="1" customWidth="1"/>
    <col min="6389" max="6389" width="7.75" style="1" customWidth="1"/>
    <col min="6390" max="6390" width="1.75" style="1" customWidth="1"/>
    <col min="6391" max="6391" width="11" style="1" customWidth="1"/>
    <col min="6392" max="6615" width="9.83203125" style="1"/>
    <col min="6616" max="6616" width="37.08203125" style="1" customWidth="1"/>
    <col min="6617" max="6617" width="11.5" style="1" customWidth="1"/>
    <col min="6618" max="6618" width="10.75" style="1" customWidth="1"/>
    <col min="6619" max="6619" width="9.83203125" style="1" customWidth="1"/>
    <col min="6620" max="6620" width="1.75" style="1" customWidth="1"/>
    <col min="6621" max="6621" width="13.58203125" style="1" customWidth="1"/>
    <col min="6622" max="6622" width="2.83203125" style="1" customWidth="1"/>
    <col min="6623" max="6641" width="9.83203125" style="1"/>
    <col min="6642" max="6642" width="43.25" style="1" customWidth="1"/>
    <col min="6643" max="6643" width="11.75" style="1" customWidth="1"/>
    <col min="6644" max="6644" width="8.33203125" style="1" customWidth="1"/>
    <col min="6645" max="6645" width="7.75" style="1" customWidth="1"/>
    <col min="6646" max="6646" width="1.75" style="1" customWidth="1"/>
    <col min="6647" max="6647" width="11" style="1" customWidth="1"/>
    <col min="6648" max="6871" width="9.83203125" style="1"/>
    <col min="6872" max="6872" width="37.08203125" style="1" customWidth="1"/>
    <col min="6873" max="6873" width="11.5" style="1" customWidth="1"/>
    <col min="6874" max="6874" width="10.75" style="1" customWidth="1"/>
    <col min="6875" max="6875" width="9.83203125" style="1" customWidth="1"/>
    <col min="6876" max="6876" width="1.75" style="1" customWidth="1"/>
    <col min="6877" max="6877" width="13.58203125" style="1" customWidth="1"/>
    <col min="6878" max="6878" width="2.83203125" style="1" customWidth="1"/>
    <col min="6879" max="6897" width="9.83203125" style="1"/>
    <col min="6898" max="6898" width="43.25" style="1" customWidth="1"/>
    <col min="6899" max="6899" width="11.75" style="1" customWidth="1"/>
    <col min="6900" max="6900" width="8.33203125" style="1" customWidth="1"/>
    <col min="6901" max="6901" width="7.75" style="1" customWidth="1"/>
    <col min="6902" max="6902" width="1.75" style="1" customWidth="1"/>
    <col min="6903" max="6903" width="11" style="1" customWidth="1"/>
    <col min="6904" max="7127" width="9.83203125" style="1"/>
    <col min="7128" max="7128" width="37.08203125" style="1" customWidth="1"/>
    <col min="7129" max="7129" width="11.5" style="1" customWidth="1"/>
    <col min="7130" max="7130" width="10.75" style="1" customWidth="1"/>
    <col min="7131" max="7131" width="9.83203125" style="1" customWidth="1"/>
    <col min="7132" max="7132" width="1.75" style="1" customWidth="1"/>
    <col min="7133" max="7133" width="13.58203125" style="1" customWidth="1"/>
    <col min="7134" max="7134" width="2.83203125" style="1" customWidth="1"/>
    <col min="7135" max="7153" width="9.83203125" style="1"/>
    <col min="7154" max="7154" width="43.25" style="1" customWidth="1"/>
    <col min="7155" max="7155" width="11.75" style="1" customWidth="1"/>
    <col min="7156" max="7156" width="8.33203125" style="1" customWidth="1"/>
    <col min="7157" max="7157" width="7.75" style="1" customWidth="1"/>
    <col min="7158" max="7158" width="1.75" style="1" customWidth="1"/>
    <col min="7159" max="7159" width="11" style="1" customWidth="1"/>
    <col min="7160" max="7383" width="9.83203125" style="1"/>
    <col min="7384" max="7384" width="37.08203125" style="1" customWidth="1"/>
    <col min="7385" max="7385" width="11.5" style="1" customWidth="1"/>
    <col min="7386" max="7386" width="10.75" style="1" customWidth="1"/>
    <col min="7387" max="7387" width="9.83203125" style="1" customWidth="1"/>
    <col min="7388" max="7388" width="1.75" style="1" customWidth="1"/>
    <col min="7389" max="7389" width="13.58203125" style="1" customWidth="1"/>
    <col min="7390" max="7390" width="2.83203125" style="1" customWidth="1"/>
    <col min="7391" max="7409" width="9.83203125" style="1"/>
    <col min="7410" max="7410" width="43.25" style="1" customWidth="1"/>
    <col min="7411" max="7411" width="11.75" style="1" customWidth="1"/>
    <col min="7412" max="7412" width="8.33203125" style="1" customWidth="1"/>
    <col min="7413" max="7413" width="7.75" style="1" customWidth="1"/>
    <col min="7414" max="7414" width="1.75" style="1" customWidth="1"/>
    <col min="7415" max="7415" width="11" style="1" customWidth="1"/>
    <col min="7416" max="7639" width="9.83203125" style="1"/>
    <col min="7640" max="7640" width="37.08203125" style="1" customWidth="1"/>
    <col min="7641" max="7641" width="11.5" style="1" customWidth="1"/>
    <col min="7642" max="7642" width="10.75" style="1" customWidth="1"/>
    <col min="7643" max="7643" width="9.83203125" style="1" customWidth="1"/>
    <col min="7644" max="7644" width="1.75" style="1" customWidth="1"/>
    <col min="7645" max="7645" width="13.58203125" style="1" customWidth="1"/>
    <col min="7646" max="7646" width="2.83203125" style="1" customWidth="1"/>
    <col min="7647" max="7665" width="9.83203125" style="1"/>
    <col min="7666" max="7666" width="43.25" style="1" customWidth="1"/>
    <col min="7667" max="7667" width="11.75" style="1" customWidth="1"/>
    <col min="7668" max="7668" width="8.33203125" style="1" customWidth="1"/>
    <col min="7669" max="7669" width="7.75" style="1" customWidth="1"/>
    <col min="7670" max="7670" width="1.75" style="1" customWidth="1"/>
    <col min="7671" max="7671" width="11" style="1" customWidth="1"/>
    <col min="7672" max="7895" width="9.83203125" style="1"/>
    <col min="7896" max="7896" width="37.08203125" style="1" customWidth="1"/>
    <col min="7897" max="7897" width="11.5" style="1" customWidth="1"/>
    <col min="7898" max="7898" width="10.75" style="1" customWidth="1"/>
    <col min="7899" max="7899" width="9.83203125" style="1" customWidth="1"/>
    <col min="7900" max="7900" width="1.75" style="1" customWidth="1"/>
    <col min="7901" max="7901" width="13.58203125" style="1" customWidth="1"/>
    <col min="7902" max="7902" width="2.83203125" style="1" customWidth="1"/>
    <col min="7903" max="7921" width="9.83203125" style="1"/>
    <col min="7922" max="7922" width="43.25" style="1" customWidth="1"/>
    <col min="7923" max="7923" width="11.75" style="1" customWidth="1"/>
    <col min="7924" max="7924" width="8.33203125" style="1" customWidth="1"/>
    <col min="7925" max="7925" width="7.75" style="1" customWidth="1"/>
    <col min="7926" max="7926" width="1.75" style="1" customWidth="1"/>
    <col min="7927" max="7927" width="11" style="1" customWidth="1"/>
    <col min="7928" max="8151" width="9.83203125" style="1"/>
    <col min="8152" max="8152" width="37.08203125" style="1" customWidth="1"/>
    <col min="8153" max="8153" width="11.5" style="1" customWidth="1"/>
    <col min="8154" max="8154" width="10.75" style="1" customWidth="1"/>
    <col min="8155" max="8155" width="9.83203125" style="1" customWidth="1"/>
    <col min="8156" max="8156" width="1.75" style="1" customWidth="1"/>
    <col min="8157" max="8157" width="13.58203125" style="1" customWidth="1"/>
    <col min="8158" max="8158" width="2.83203125" style="1" customWidth="1"/>
    <col min="8159" max="8177" width="9.83203125" style="1"/>
    <col min="8178" max="8178" width="43.25" style="1" customWidth="1"/>
    <col min="8179" max="8179" width="11.75" style="1" customWidth="1"/>
    <col min="8180" max="8180" width="8.33203125" style="1" customWidth="1"/>
    <col min="8181" max="8181" width="7.75" style="1" customWidth="1"/>
    <col min="8182" max="8182" width="1.75" style="1" customWidth="1"/>
    <col min="8183" max="8183" width="11" style="1" customWidth="1"/>
    <col min="8184" max="8407" width="9.83203125" style="1"/>
    <col min="8408" max="8408" width="37.08203125" style="1" customWidth="1"/>
    <col min="8409" max="8409" width="11.5" style="1" customWidth="1"/>
    <col min="8410" max="8410" width="10.75" style="1" customWidth="1"/>
    <col min="8411" max="8411" width="9.83203125" style="1" customWidth="1"/>
    <col min="8412" max="8412" width="1.75" style="1" customWidth="1"/>
    <col min="8413" max="8413" width="13.58203125" style="1" customWidth="1"/>
    <col min="8414" max="8414" width="2.83203125" style="1" customWidth="1"/>
    <col min="8415" max="8433" width="9.83203125" style="1"/>
    <col min="8434" max="8434" width="43.25" style="1" customWidth="1"/>
    <col min="8435" max="8435" width="11.75" style="1" customWidth="1"/>
    <col min="8436" max="8436" width="8.33203125" style="1" customWidth="1"/>
    <col min="8437" max="8437" width="7.75" style="1" customWidth="1"/>
    <col min="8438" max="8438" width="1.75" style="1" customWidth="1"/>
    <col min="8439" max="8439" width="11" style="1" customWidth="1"/>
    <col min="8440" max="8663" width="9.83203125" style="1"/>
    <col min="8664" max="8664" width="37.08203125" style="1" customWidth="1"/>
    <col min="8665" max="8665" width="11.5" style="1" customWidth="1"/>
    <col min="8666" max="8666" width="10.75" style="1" customWidth="1"/>
    <col min="8667" max="8667" width="9.83203125" style="1" customWidth="1"/>
    <col min="8668" max="8668" width="1.75" style="1" customWidth="1"/>
    <col min="8669" max="8669" width="13.58203125" style="1" customWidth="1"/>
    <col min="8670" max="8670" width="2.83203125" style="1" customWidth="1"/>
    <col min="8671" max="8689" width="9.83203125" style="1"/>
    <col min="8690" max="8690" width="43.25" style="1" customWidth="1"/>
    <col min="8691" max="8691" width="11.75" style="1" customWidth="1"/>
    <col min="8692" max="8692" width="8.33203125" style="1" customWidth="1"/>
    <col min="8693" max="8693" width="7.75" style="1" customWidth="1"/>
    <col min="8694" max="8694" width="1.75" style="1" customWidth="1"/>
    <col min="8695" max="8695" width="11" style="1" customWidth="1"/>
    <col min="8696" max="8919" width="9.83203125" style="1"/>
    <col min="8920" max="8920" width="37.08203125" style="1" customWidth="1"/>
    <col min="8921" max="8921" width="11.5" style="1" customWidth="1"/>
    <col min="8922" max="8922" width="10.75" style="1" customWidth="1"/>
    <col min="8923" max="8923" width="9.83203125" style="1" customWidth="1"/>
    <col min="8924" max="8924" width="1.75" style="1" customWidth="1"/>
    <col min="8925" max="8925" width="13.58203125" style="1" customWidth="1"/>
    <col min="8926" max="8926" width="2.83203125" style="1" customWidth="1"/>
    <col min="8927" max="8945" width="9.83203125" style="1"/>
    <col min="8946" max="8946" width="43.25" style="1" customWidth="1"/>
    <col min="8947" max="8947" width="11.75" style="1" customWidth="1"/>
    <col min="8948" max="8948" width="8.33203125" style="1" customWidth="1"/>
    <col min="8949" max="8949" width="7.75" style="1" customWidth="1"/>
    <col min="8950" max="8950" width="1.75" style="1" customWidth="1"/>
    <col min="8951" max="8951" width="11" style="1" customWidth="1"/>
    <col min="8952" max="9175" width="9.83203125" style="1"/>
    <col min="9176" max="9176" width="37.08203125" style="1" customWidth="1"/>
    <col min="9177" max="9177" width="11.5" style="1" customWidth="1"/>
    <col min="9178" max="9178" width="10.75" style="1" customWidth="1"/>
    <col min="9179" max="9179" width="9.83203125" style="1" customWidth="1"/>
    <col min="9180" max="9180" width="1.75" style="1" customWidth="1"/>
    <col min="9181" max="9181" width="13.58203125" style="1" customWidth="1"/>
    <col min="9182" max="9182" width="2.83203125" style="1" customWidth="1"/>
    <col min="9183" max="9201" width="9.83203125" style="1"/>
    <col min="9202" max="9202" width="43.25" style="1" customWidth="1"/>
    <col min="9203" max="9203" width="11.75" style="1" customWidth="1"/>
    <col min="9204" max="9204" width="8.33203125" style="1" customWidth="1"/>
    <col min="9205" max="9205" width="7.75" style="1" customWidth="1"/>
    <col min="9206" max="9206" width="1.75" style="1" customWidth="1"/>
    <col min="9207" max="9207" width="11" style="1" customWidth="1"/>
    <col min="9208" max="9431" width="9.83203125" style="1"/>
    <col min="9432" max="9432" width="37.08203125" style="1" customWidth="1"/>
    <col min="9433" max="9433" width="11.5" style="1" customWidth="1"/>
    <col min="9434" max="9434" width="10.75" style="1" customWidth="1"/>
    <col min="9435" max="9435" width="9.83203125" style="1" customWidth="1"/>
    <col min="9436" max="9436" width="1.75" style="1" customWidth="1"/>
    <col min="9437" max="9437" width="13.58203125" style="1" customWidth="1"/>
    <col min="9438" max="9438" width="2.83203125" style="1" customWidth="1"/>
    <col min="9439" max="9457" width="9.83203125" style="1"/>
    <col min="9458" max="9458" width="43.25" style="1" customWidth="1"/>
    <col min="9459" max="9459" width="11.75" style="1" customWidth="1"/>
    <col min="9460" max="9460" width="8.33203125" style="1" customWidth="1"/>
    <col min="9461" max="9461" width="7.75" style="1" customWidth="1"/>
    <col min="9462" max="9462" width="1.75" style="1" customWidth="1"/>
    <col min="9463" max="9463" width="11" style="1" customWidth="1"/>
    <col min="9464" max="9687" width="9.83203125" style="1"/>
    <col min="9688" max="9688" width="37.08203125" style="1" customWidth="1"/>
    <col min="9689" max="9689" width="11.5" style="1" customWidth="1"/>
    <col min="9690" max="9690" width="10.75" style="1" customWidth="1"/>
    <col min="9691" max="9691" width="9.83203125" style="1" customWidth="1"/>
    <col min="9692" max="9692" width="1.75" style="1" customWidth="1"/>
    <col min="9693" max="9693" width="13.58203125" style="1" customWidth="1"/>
    <col min="9694" max="9694" width="2.83203125" style="1" customWidth="1"/>
    <col min="9695" max="9713" width="9.83203125" style="1"/>
    <col min="9714" max="9714" width="43.25" style="1" customWidth="1"/>
    <col min="9715" max="9715" width="11.75" style="1" customWidth="1"/>
    <col min="9716" max="9716" width="8.33203125" style="1" customWidth="1"/>
    <col min="9717" max="9717" width="7.75" style="1" customWidth="1"/>
    <col min="9718" max="9718" width="1.75" style="1" customWidth="1"/>
    <col min="9719" max="9719" width="11" style="1" customWidth="1"/>
    <col min="9720" max="9943" width="9.83203125" style="1"/>
    <col min="9944" max="9944" width="37.08203125" style="1" customWidth="1"/>
    <col min="9945" max="9945" width="11.5" style="1" customWidth="1"/>
    <col min="9946" max="9946" width="10.75" style="1" customWidth="1"/>
    <col min="9947" max="9947" width="9.83203125" style="1" customWidth="1"/>
    <col min="9948" max="9948" width="1.75" style="1" customWidth="1"/>
    <col min="9949" max="9949" width="13.58203125" style="1" customWidth="1"/>
    <col min="9950" max="9950" width="2.83203125" style="1" customWidth="1"/>
    <col min="9951" max="9969" width="9.83203125" style="1"/>
    <col min="9970" max="9970" width="43.25" style="1" customWidth="1"/>
    <col min="9971" max="9971" width="11.75" style="1" customWidth="1"/>
    <col min="9972" max="9972" width="8.33203125" style="1" customWidth="1"/>
    <col min="9973" max="9973" width="7.75" style="1" customWidth="1"/>
    <col min="9974" max="9974" width="1.75" style="1" customWidth="1"/>
    <col min="9975" max="9975" width="11" style="1" customWidth="1"/>
    <col min="9976" max="10199" width="9.83203125" style="1"/>
    <col min="10200" max="10200" width="37.08203125" style="1" customWidth="1"/>
    <col min="10201" max="10201" width="11.5" style="1" customWidth="1"/>
    <col min="10202" max="10202" width="10.75" style="1" customWidth="1"/>
    <col min="10203" max="10203" width="9.83203125" style="1" customWidth="1"/>
    <col min="10204" max="10204" width="1.75" style="1" customWidth="1"/>
    <col min="10205" max="10205" width="13.58203125" style="1" customWidth="1"/>
    <col min="10206" max="10206" width="2.83203125" style="1" customWidth="1"/>
    <col min="10207" max="10225" width="9.83203125" style="1"/>
    <col min="10226" max="10226" width="43.25" style="1" customWidth="1"/>
    <col min="10227" max="10227" width="11.75" style="1" customWidth="1"/>
    <col min="10228" max="10228" width="8.33203125" style="1" customWidth="1"/>
    <col min="10229" max="10229" width="7.75" style="1" customWidth="1"/>
    <col min="10230" max="10230" width="1.75" style="1" customWidth="1"/>
    <col min="10231" max="10231" width="11" style="1" customWidth="1"/>
    <col min="10232" max="10455" width="9.83203125" style="1"/>
    <col min="10456" max="10456" width="37.08203125" style="1" customWidth="1"/>
    <col min="10457" max="10457" width="11.5" style="1" customWidth="1"/>
    <col min="10458" max="10458" width="10.75" style="1" customWidth="1"/>
    <col min="10459" max="10459" width="9.83203125" style="1" customWidth="1"/>
    <col min="10460" max="10460" width="1.75" style="1" customWidth="1"/>
    <col min="10461" max="10461" width="13.58203125" style="1" customWidth="1"/>
    <col min="10462" max="10462" width="2.83203125" style="1" customWidth="1"/>
    <col min="10463" max="10481" width="9.83203125" style="1"/>
    <col min="10482" max="10482" width="43.25" style="1" customWidth="1"/>
    <col min="10483" max="10483" width="11.75" style="1" customWidth="1"/>
    <col min="10484" max="10484" width="8.33203125" style="1" customWidth="1"/>
    <col min="10485" max="10485" width="7.75" style="1" customWidth="1"/>
    <col min="10486" max="10486" width="1.75" style="1" customWidth="1"/>
    <col min="10487" max="10487" width="11" style="1" customWidth="1"/>
    <col min="10488" max="10711" width="9.83203125" style="1"/>
    <col min="10712" max="10712" width="37.08203125" style="1" customWidth="1"/>
    <col min="10713" max="10713" width="11.5" style="1" customWidth="1"/>
    <col min="10714" max="10714" width="10.75" style="1" customWidth="1"/>
    <col min="10715" max="10715" width="9.83203125" style="1" customWidth="1"/>
    <col min="10716" max="10716" width="1.75" style="1" customWidth="1"/>
    <col min="10717" max="10717" width="13.58203125" style="1" customWidth="1"/>
    <col min="10718" max="10718" width="2.83203125" style="1" customWidth="1"/>
    <col min="10719" max="10737" width="9.83203125" style="1"/>
    <col min="10738" max="10738" width="43.25" style="1" customWidth="1"/>
    <col min="10739" max="10739" width="11.75" style="1" customWidth="1"/>
    <col min="10740" max="10740" width="8.33203125" style="1" customWidth="1"/>
    <col min="10741" max="10741" width="7.75" style="1" customWidth="1"/>
    <col min="10742" max="10742" width="1.75" style="1" customWidth="1"/>
    <col min="10743" max="10743" width="11" style="1" customWidth="1"/>
    <col min="10744" max="10967" width="9.83203125" style="1"/>
    <col min="10968" max="10968" width="37.08203125" style="1" customWidth="1"/>
    <col min="10969" max="10969" width="11.5" style="1" customWidth="1"/>
    <col min="10970" max="10970" width="10.75" style="1" customWidth="1"/>
    <col min="10971" max="10971" width="9.83203125" style="1" customWidth="1"/>
    <col min="10972" max="10972" width="1.75" style="1" customWidth="1"/>
    <col min="10973" max="10973" width="13.58203125" style="1" customWidth="1"/>
    <col min="10974" max="10974" width="2.83203125" style="1" customWidth="1"/>
    <col min="10975" max="10993" width="9.83203125" style="1"/>
    <col min="10994" max="10994" width="43.25" style="1" customWidth="1"/>
    <col min="10995" max="10995" width="11.75" style="1" customWidth="1"/>
    <col min="10996" max="10996" width="8.33203125" style="1" customWidth="1"/>
    <col min="10997" max="10997" width="7.75" style="1" customWidth="1"/>
    <col min="10998" max="10998" width="1.75" style="1" customWidth="1"/>
    <col min="10999" max="10999" width="11" style="1" customWidth="1"/>
    <col min="11000" max="11223" width="9.83203125" style="1"/>
    <col min="11224" max="11224" width="37.08203125" style="1" customWidth="1"/>
    <col min="11225" max="11225" width="11.5" style="1" customWidth="1"/>
    <col min="11226" max="11226" width="10.75" style="1" customWidth="1"/>
    <col min="11227" max="11227" width="9.83203125" style="1" customWidth="1"/>
    <col min="11228" max="11228" width="1.75" style="1" customWidth="1"/>
    <col min="11229" max="11229" width="13.58203125" style="1" customWidth="1"/>
    <col min="11230" max="11230" width="2.83203125" style="1" customWidth="1"/>
    <col min="11231" max="11249" width="9.83203125" style="1"/>
    <col min="11250" max="11250" width="43.25" style="1" customWidth="1"/>
    <col min="11251" max="11251" width="11.75" style="1" customWidth="1"/>
    <col min="11252" max="11252" width="8.33203125" style="1" customWidth="1"/>
    <col min="11253" max="11253" width="7.75" style="1" customWidth="1"/>
    <col min="11254" max="11254" width="1.75" style="1" customWidth="1"/>
    <col min="11255" max="11255" width="11" style="1" customWidth="1"/>
    <col min="11256" max="11479" width="9.83203125" style="1"/>
    <col min="11480" max="11480" width="37.08203125" style="1" customWidth="1"/>
    <col min="11481" max="11481" width="11.5" style="1" customWidth="1"/>
    <col min="11482" max="11482" width="10.75" style="1" customWidth="1"/>
    <col min="11483" max="11483" width="9.83203125" style="1" customWidth="1"/>
    <col min="11484" max="11484" width="1.75" style="1" customWidth="1"/>
    <col min="11485" max="11485" width="13.58203125" style="1" customWidth="1"/>
    <col min="11486" max="11486" width="2.83203125" style="1" customWidth="1"/>
    <col min="11487" max="11505" width="9.83203125" style="1"/>
    <col min="11506" max="11506" width="43.25" style="1" customWidth="1"/>
    <col min="11507" max="11507" width="11.75" style="1" customWidth="1"/>
    <col min="11508" max="11508" width="8.33203125" style="1" customWidth="1"/>
    <col min="11509" max="11509" width="7.75" style="1" customWidth="1"/>
    <col min="11510" max="11510" width="1.75" style="1" customWidth="1"/>
    <col min="11511" max="11511" width="11" style="1" customWidth="1"/>
    <col min="11512" max="11735" width="9.83203125" style="1"/>
    <col min="11736" max="11736" width="37.08203125" style="1" customWidth="1"/>
    <col min="11737" max="11737" width="11.5" style="1" customWidth="1"/>
    <col min="11738" max="11738" width="10.75" style="1" customWidth="1"/>
    <col min="11739" max="11739" width="9.83203125" style="1" customWidth="1"/>
    <col min="11740" max="11740" width="1.75" style="1" customWidth="1"/>
    <col min="11741" max="11741" width="13.58203125" style="1" customWidth="1"/>
    <col min="11742" max="11742" width="2.83203125" style="1" customWidth="1"/>
    <col min="11743" max="11761" width="9.83203125" style="1"/>
    <col min="11762" max="11762" width="43.25" style="1" customWidth="1"/>
    <col min="11763" max="11763" width="11.75" style="1" customWidth="1"/>
    <col min="11764" max="11764" width="8.33203125" style="1" customWidth="1"/>
    <col min="11765" max="11765" width="7.75" style="1" customWidth="1"/>
    <col min="11766" max="11766" width="1.75" style="1" customWidth="1"/>
    <col min="11767" max="11767" width="11" style="1" customWidth="1"/>
    <col min="11768" max="11991" width="9.83203125" style="1"/>
    <col min="11992" max="11992" width="37.08203125" style="1" customWidth="1"/>
    <col min="11993" max="11993" width="11.5" style="1" customWidth="1"/>
    <col min="11994" max="11994" width="10.75" style="1" customWidth="1"/>
    <col min="11995" max="11995" width="9.83203125" style="1" customWidth="1"/>
    <col min="11996" max="11996" width="1.75" style="1" customWidth="1"/>
    <col min="11997" max="11997" width="13.58203125" style="1" customWidth="1"/>
    <col min="11998" max="11998" width="2.83203125" style="1" customWidth="1"/>
    <col min="11999" max="12017" width="9.83203125" style="1"/>
    <col min="12018" max="12018" width="43.25" style="1" customWidth="1"/>
    <col min="12019" max="12019" width="11.75" style="1" customWidth="1"/>
    <col min="12020" max="12020" width="8.33203125" style="1" customWidth="1"/>
    <col min="12021" max="12021" width="7.75" style="1" customWidth="1"/>
    <col min="12022" max="12022" width="1.75" style="1" customWidth="1"/>
    <col min="12023" max="12023" width="11" style="1" customWidth="1"/>
    <col min="12024" max="12247" width="9.83203125" style="1"/>
    <col min="12248" max="12248" width="37.08203125" style="1" customWidth="1"/>
    <col min="12249" max="12249" width="11.5" style="1" customWidth="1"/>
    <col min="12250" max="12250" width="10.75" style="1" customWidth="1"/>
    <col min="12251" max="12251" width="9.83203125" style="1" customWidth="1"/>
    <col min="12252" max="12252" width="1.75" style="1" customWidth="1"/>
    <col min="12253" max="12253" width="13.58203125" style="1" customWidth="1"/>
    <col min="12254" max="12254" width="2.83203125" style="1" customWidth="1"/>
    <col min="12255" max="12273" width="9.83203125" style="1"/>
    <col min="12274" max="12274" width="43.25" style="1" customWidth="1"/>
    <col min="12275" max="12275" width="11.75" style="1" customWidth="1"/>
    <col min="12276" max="12276" width="8.33203125" style="1" customWidth="1"/>
    <col min="12277" max="12277" width="7.75" style="1" customWidth="1"/>
    <col min="12278" max="12278" width="1.75" style="1" customWidth="1"/>
    <col min="12279" max="12279" width="11" style="1" customWidth="1"/>
    <col min="12280" max="12503" width="9.83203125" style="1"/>
    <col min="12504" max="12504" width="37.08203125" style="1" customWidth="1"/>
    <col min="12505" max="12505" width="11.5" style="1" customWidth="1"/>
    <col min="12506" max="12506" width="10.75" style="1" customWidth="1"/>
    <col min="12507" max="12507" width="9.83203125" style="1" customWidth="1"/>
    <col min="12508" max="12508" width="1.75" style="1" customWidth="1"/>
    <col min="12509" max="12509" width="13.58203125" style="1" customWidth="1"/>
    <col min="12510" max="12510" width="2.83203125" style="1" customWidth="1"/>
    <col min="12511" max="12529" width="9.83203125" style="1"/>
    <col min="12530" max="12530" width="43.25" style="1" customWidth="1"/>
    <col min="12531" max="12531" width="11.75" style="1" customWidth="1"/>
    <col min="12532" max="12532" width="8.33203125" style="1" customWidth="1"/>
    <col min="12533" max="12533" width="7.75" style="1" customWidth="1"/>
    <col min="12534" max="12534" width="1.75" style="1" customWidth="1"/>
    <col min="12535" max="12535" width="11" style="1" customWidth="1"/>
    <col min="12536" max="12759" width="9.83203125" style="1"/>
    <col min="12760" max="12760" width="37.08203125" style="1" customWidth="1"/>
    <col min="12761" max="12761" width="11.5" style="1" customWidth="1"/>
    <col min="12762" max="12762" width="10.75" style="1" customWidth="1"/>
    <col min="12763" max="12763" width="9.83203125" style="1" customWidth="1"/>
    <col min="12764" max="12764" width="1.75" style="1" customWidth="1"/>
    <col min="12765" max="12765" width="13.58203125" style="1" customWidth="1"/>
    <col min="12766" max="12766" width="2.83203125" style="1" customWidth="1"/>
    <col min="12767" max="12785" width="9.83203125" style="1"/>
    <col min="12786" max="12786" width="43.25" style="1" customWidth="1"/>
    <col min="12787" max="12787" width="11.75" style="1" customWidth="1"/>
    <col min="12788" max="12788" width="8.33203125" style="1" customWidth="1"/>
    <col min="12789" max="12789" width="7.75" style="1" customWidth="1"/>
    <col min="12790" max="12790" width="1.75" style="1" customWidth="1"/>
    <col min="12791" max="12791" width="11" style="1" customWidth="1"/>
    <col min="12792" max="13015" width="9.83203125" style="1"/>
    <col min="13016" max="13016" width="37.08203125" style="1" customWidth="1"/>
    <col min="13017" max="13017" width="11.5" style="1" customWidth="1"/>
    <col min="13018" max="13018" width="10.75" style="1" customWidth="1"/>
    <col min="13019" max="13019" width="9.83203125" style="1" customWidth="1"/>
    <col min="13020" max="13020" width="1.75" style="1" customWidth="1"/>
    <col min="13021" max="13021" width="13.58203125" style="1" customWidth="1"/>
    <col min="13022" max="13022" width="2.83203125" style="1" customWidth="1"/>
    <col min="13023" max="13041" width="9.83203125" style="1"/>
    <col min="13042" max="13042" width="43.25" style="1" customWidth="1"/>
    <col min="13043" max="13043" width="11.75" style="1" customWidth="1"/>
    <col min="13044" max="13044" width="8.33203125" style="1" customWidth="1"/>
    <col min="13045" max="13045" width="7.75" style="1" customWidth="1"/>
    <col min="13046" max="13046" width="1.75" style="1" customWidth="1"/>
    <col min="13047" max="13047" width="11" style="1" customWidth="1"/>
    <col min="13048" max="13271" width="9.83203125" style="1"/>
    <col min="13272" max="13272" width="37.08203125" style="1" customWidth="1"/>
    <col min="13273" max="13273" width="11.5" style="1" customWidth="1"/>
    <col min="13274" max="13274" width="10.75" style="1" customWidth="1"/>
    <col min="13275" max="13275" width="9.83203125" style="1" customWidth="1"/>
    <col min="13276" max="13276" width="1.75" style="1" customWidth="1"/>
    <col min="13277" max="13277" width="13.58203125" style="1" customWidth="1"/>
    <col min="13278" max="13278" width="2.83203125" style="1" customWidth="1"/>
    <col min="13279" max="13297" width="9.83203125" style="1"/>
    <col min="13298" max="13298" width="43.25" style="1" customWidth="1"/>
    <col min="13299" max="13299" width="11.75" style="1" customWidth="1"/>
    <col min="13300" max="13300" width="8.33203125" style="1" customWidth="1"/>
    <col min="13301" max="13301" width="7.75" style="1" customWidth="1"/>
    <col min="13302" max="13302" width="1.75" style="1" customWidth="1"/>
    <col min="13303" max="13303" width="11" style="1" customWidth="1"/>
    <col min="13304" max="13527" width="9.83203125" style="1"/>
    <col min="13528" max="13528" width="37.08203125" style="1" customWidth="1"/>
    <col min="13529" max="13529" width="11.5" style="1" customWidth="1"/>
    <col min="13530" max="13530" width="10.75" style="1" customWidth="1"/>
    <col min="13531" max="13531" width="9.83203125" style="1" customWidth="1"/>
    <col min="13532" max="13532" width="1.75" style="1" customWidth="1"/>
    <col min="13533" max="13533" width="13.58203125" style="1" customWidth="1"/>
    <col min="13534" max="13534" width="2.83203125" style="1" customWidth="1"/>
    <col min="13535" max="13553" width="9.83203125" style="1"/>
    <col min="13554" max="13554" width="43.25" style="1" customWidth="1"/>
    <col min="13555" max="13555" width="11.75" style="1" customWidth="1"/>
    <col min="13556" max="13556" width="8.33203125" style="1" customWidth="1"/>
    <col min="13557" max="13557" width="7.75" style="1" customWidth="1"/>
    <col min="13558" max="13558" width="1.75" style="1" customWidth="1"/>
    <col min="13559" max="13559" width="11" style="1" customWidth="1"/>
    <col min="13560" max="13783" width="9.83203125" style="1"/>
    <col min="13784" max="13784" width="37.08203125" style="1" customWidth="1"/>
    <col min="13785" max="13785" width="11.5" style="1" customWidth="1"/>
    <col min="13786" max="13786" width="10.75" style="1" customWidth="1"/>
    <col min="13787" max="13787" width="9.83203125" style="1" customWidth="1"/>
    <col min="13788" max="13788" width="1.75" style="1" customWidth="1"/>
    <col min="13789" max="13789" width="13.58203125" style="1" customWidth="1"/>
    <col min="13790" max="13790" width="2.83203125" style="1" customWidth="1"/>
    <col min="13791" max="13809" width="9.83203125" style="1"/>
    <col min="13810" max="13810" width="43.25" style="1" customWidth="1"/>
    <col min="13811" max="13811" width="11.75" style="1" customWidth="1"/>
    <col min="13812" max="13812" width="8.33203125" style="1" customWidth="1"/>
    <col min="13813" max="13813" width="7.75" style="1" customWidth="1"/>
    <col min="13814" max="13814" width="1.75" style="1" customWidth="1"/>
    <col min="13815" max="13815" width="11" style="1" customWidth="1"/>
    <col min="13816" max="14039" width="9.83203125" style="1"/>
    <col min="14040" max="14040" width="37.08203125" style="1" customWidth="1"/>
    <col min="14041" max="14041" width="11.5" style="1" customWidth="1"/>
    <col min="14042" max="14042" width="10.75" style="1" customWidth="1"/>
    <col min="14043" max="14043" width="9.83203125" style="1" customWidth="1"/>
    <col min="14044" max="14044" width="1.75" style="1" customWidth="1"/>
    <col min="14045" max="14045" width="13.58203125" style="1" customWidth="1"/>
    <col min="14046" max="14046" width="2.83203125" style="1" customWidth="1"/>
    <col min="14047" max="14065" width="9.83203125" style="1"/>
    <col min="14066" max="14066" width="43.25" style="1" customWidth="1"/>
    <col min="14067" max="14067" width="11.75" style="1" customWidth="1"/>
    <col min="14068" max="14068" width="8.33203125" style="1" customWidth="1"/>
    <col min="14069" max="14069" width="7.75" style="1" customWidth="1"/>
    <col min="14070" max="14070" width="1.75" style="1" customWidth="1"/>
    <col min="14071" max="14071" width="11" style="1" customWidth="1"/>
    <col min="14072" max="14295" width="9.83203125" style="1"/>
    <col min="14296" max="14296" width="37.08203125" style="1" customWidth="1"/>
    <col min="14297" max="14297" width="11.5" style="1" customWidth="1"/>
    <col min="14298" max="14298" width="10.75" style="1" customWidth="1"/>
    <col min="14299" max="14299" width="9.83203125" style="1" customWidth="1"/>
    <col min="14300" max="14300" width="1.75" style="1" customWidth="1"/>
    <col min="14301" max="14301" width="13.58203125" style="1" customWidth="1"/>
    <col min="14302" max="14302" width="2.83203125" style="1" customWidth="1"/>
    <col min="14303" max="14321" width="9.83203125" style="1"/>
    <col min="14322" max="14322" width="43.25" style="1" customWidth="1"/>
    <col min="14323" max="14323" width="11.75" style="1" customWidth="1"/>
    <col min="14324" max="14324" width="8.33203125" style="1" customWidth="1"/>
    <col min="14325" max="14325" width="7.75" style="1" customWidth="1"/>
    <col min="14326" max="14326" width="1.75" style="1" customWidth="1"/>
    <col min="14327" max="14327" width="11" style="1" customWidth="1"/>
    <col min="14328" max="14551" width="9.83203125" style="1"/>
    <col min="14552" max="14552" width="37.08203125" style="1" customWidth="1"/>
    <col min="14553" max="14553" width="11.5" style="1" customWidth="1"/>
    <col min="14554" max="14554" width="10.75" style="1" customWidth="1"/>
    <col min="14555" max="14555" width="9.83203125" style="1" customWidth="1"/>
    <col min="14556" max="14556" width="1.75" style="1" customWidth="1"/>
    <col min="14557" max="14557" width="13.58203125" style="1" customWidth="1"/>
    <col min="14558" max="14558" width="2.83203125" style="1" customWidth="1"/>
    <col min="14559" max="14577" width="9.83203125" style="1"/>
    <col min="14578" max="14578" width="43.25" style="1" customWidth="1"/>
    <col min="14579" max="14579" width="11.75" style="1" customWidth="1"/>
    <col min="14580" max="14580" width="8.33203125" style="1" customWidth="1"/>
    <col min="14581" max="14581" width="7.75" style="1" customWidth="1"/>
    <col min="14582" max="14582" width="1.75" style="1" customWidth="1"/>
    <col min="14583" max="14583" width="11" style="1" customWidth="1"/>
    <col min="14584" max="14807" width="9.83203125" style="1"/>
    <col min="14808" max="14808" width="37.08203125" style="1" customWidth="1"/>
    <col min="14809" max="14809" width="11.5" style="1" customWidth="1"/>
    <col min="14810" max="14810" width="10.75" style="1" customWidth="1"/>
    <col min="14811" max="14811" width="9.83203125" style="1" customWidth="1"/>
    <col min="14812" max="14812" width="1.75" style="1" customWidth="1"/>
    <col min="14813" max="14813" width="13.58203125" style="1" customWidth="1"/>
    <col min="14814" max="14814" width="2.83203125" style="1" customWidth="1"/>
    <col min="14815" max="14833" width="9.83203125" style="1"/>
    <col min="14834" max="14834" width="43.25" style="1" customWidth="1"/>
    <col min="14835" max="14835" width="11.75" style="1" customWidth="1"/>
    <col min="14836" max="14836" width="8.33203125" style="1" customWidth="1"/>
    <col min="14837" max="14837" width="7.75" style="1" customWidth="1"/>
    <col min="14838" max="14838" width="1.75" style="1" customWidth="1"/>
    <col min="14839" max="14839" width="11" style="1" customWidth="1"/>
    <col min="14840" max="15063" width="9.83203125" style="1"/>
    <col min="15064" max="15064" width="37.08203125" style="1" customWidth="1"/>
    <col min="15065" max="15065" width="11.5" style="1" customWidth="1"/>
    <col min="15066" max="15066" width="10.75" style="1" customWidth="1"/>
    <col min="15067" max="15067" width="9.83203125" style="1" customWidth="1"/>
    <col min="15068" max="15068" width="1.75" style="1" customWidth="1"/>
    <col min="15069" max="15069" width="13.58203125" style="1" customWidth="1"/>
    <col min="15070" max="15070" width="2.83203125" style="1" customWidth="1"/>
    <col min="15071" max="15089" width="9.83203125" style="1"/>
    <col min="15090" max="15090" width="43.25" style="1" customWidth="1"/>
    <col min="15091" max="15091" width="11.75" style="1" customWidth="1"/>
    <col min="15092" max="15092" width="8.33203125" style="1" customWidth="1"/>
    <col min="15093" max="15093" width="7.75" style="1" customWidth="1"/>
    <col min="15094" max="15094" width="1.75" style="1" customWidth="1"/>
    <col min="15095" max="15095" width="11" style="1" customWidth="1"/>
    <col min="15096" max="15319" width="9.83203125" style="1"/>
    <col min="15320" max="15320" width="37.08203125" style="1" customWidth="1"/>
    <col min="15321" max="15321" width="11.5" style="1" customWidth="1"/>
    <col min="15322" max="15322" width="10.75" style="1" customWidth="1"/>
    <col min="15323" max="15323" width="9.83203125" style="1" customWidth="1"/>
    <col min="15324" max="15324" width="1.75" style="1" customWidth="1"/>
    <col min="15325" max="15325" width="13.58203125" style="1" customWidth="1"/>
    <col min="15326" max="15326" width="2.83203125" style="1" customWidth="1"/>
    <col min="15327" max="15345" width="9.83203125" style="1"/>
    <col min="15346" max="15346" width="43.25" style="1" customWidth="1"/>
    <col min="15347" max="15347" width="11.75" style="1" customWidth="1"/>
    <col min="15348" max="15348" width="8.33203125" style="1" customWidth="1"/>
    <col min="15349" max="15349" width="7.75" style="1" customWidth="1"/>
    <col min="15350" max="15350" width="1.75" style="1" customWidth="1"/>
    <col min="15351" max="15351" width="11" style="1" customWidth="1"/>
    <col min="15352" max="15575" width="9.83203125" style="1"/>
    <col min="15576" max="15576" width="37.08203125" style="1" customWidth="1"/>
    <col min="15577" max="15577" width="11.5" style="1" customWidth="1"/>
    <col min="15578" max="15578" width="10.75" style="1" customWidth="1"/>
    <col min="15579" max="15579" width="9.83203125" style="1" customWidth="1"/>
    <col min="15580" max="15580" width="1.75" style="1" customWidth="1"/>
    <col min="15581" max="15581" width="13.58203125" style="1" customWidth="1"/>
    <col min="15582" max="15582" width="2.83203125" style="1" customWidth="1"/>
    <col min="15583" max="15601" width="9.83203125" style="1"/>
    <col min="15602" max="15602" width="43.25" style="1" customWidth="1"/>
    <col min="15603" max="15603" width="11.75" style="1" customWidth="1"/>
    <col min="15604" max="15604" width="8.33203125" style="1" customWidth="1"/>
    <col min="15605" max="15605" width="7.75" style="1" customWidth="1"/>
    <col min="15606" max="15606" width="1.75" style="1" customWidth="1"/>
    <col min="15607" max="15607" width="11" style="1" customWidth="1"/>
    <col min="15608" max="15831" width="9.83203125" style="1"/>
    <col min="15832" max="15832" width="37.08203125" style="1" customWidth="1"/>
    <col min="15833" max="15833" width="11.5" style="1" customWidth="1"/>
    <col min="15834" max="15834" width="10.75" style="1" customWidth="1"/>
    <col min="15835" max="15835" width="9.83203125" style="1" customWidth="1"/>
    <col min="15836" max="15836" width="1.75" style="1" customWidth="1"/>
    <col min="15837" max="15837" width="13.58203125" style="1" customWidth="1"/>
    <col min="15838" max="15838" width="2.83203125" style="1" customWidth="1"/>
    <col min="15839" max="15857" width="9.83203125" style="1"/>
    <col min="15858" max="15858" width="43.25" style="1" customWidth="1"/>
    <col min="15859" max="15859" width="11.75" style="1" customWidth="1"/>
    <col min="15860" max="15860" width="8.33203125" style="1" customWidth="1"/>
    <col min="15861" max="15861" width="7.75" style="1" customWidth="1"/>
    <col min="15862" max="15862" width="1.75" style="1" customWidth="1"/>
    <col min="15863" max="15863" width="11" style="1" customWidth="1"/>
    <col min="15864" max="16087" width="9.83203125" style="1"/>
    <col min="16088" max="16088" width="37.08203125" style="1" customWidth="1"/>
    <col min="16089" max="16089" width="11.5" style="1" customWidth="1"/>
    <col min="16090" max="16090" width="10.75" style="1" customWidth="1"/>
    <col min="16091" max="16091" width="9.83203125" style="1" customWidth="1"/>
    <col min="16092" max="16092" width="1.75" style="1" customWidth="1"/>
    <col min="16093" max="16093" width="13.58203125" style="1" customWidth="1"/>
    <col min="16094" max="16094" width="2.83203125" style="1" customWidth="1"/>
    <col min="16095" max="16113" width="9.83203125" style="1"/>
    <col min="16114" max="16114" width="43.25" style="1" customWidth="1"/>
    <col min="16115" max="16115" width="11.75" style="1" customWidth="1"/>
    <col min="16116" max="16116" width="8.33203125" style="1" customWidth="1"/>
    <col min="16117" max="16117" width="7.75" style="1" customWidth="1"/>
    <col min="16118" max="16118" width="1.75" style="1" customWidth="1"/>
    <col min="16119" max="16119" width="11" style="1" customWidth="1"/>
    <col min="16120" max="16343" width="9.83203125" style="1"/>
    <col min="16344" max="16344" width="37.08203125" style="1" customWidth="1"/>
    <col min="16345" max="16345" width="11.5" style="1" customWidth="1"/>
    <col min="16346" max="16346" width="10.75" style="1" customWidth="1"/>
    <col min="16347" max="16347" width="9.83203125" style="1" customWidth="1"/>
    <col min="16348" max="16348" width="1.75" style="1" customWidth="1"/>
    <col min="16349" max="16349" width="13.58203125" style="1" customWidth="1"/>
    <col min="16350" max="16350" width="2.83203125" style="1" customWidth="1"/>
    <col min="16351" max="16384" width="9.83203125" style="1"/>
  </cols>
  <sheetData>
    <row r="1" spans="1:6" ht="12.75" customHeight="1" x14ac:dyDescent="0.3">
      <c r="A1" s="1" t="s">
        <v>472</v>
      </c>
    </row>
    <row r="2" spans="1:6" x14ac:dyDescent="0.3">
      <c r="A2" s="145"/>
      <c r="B2" s="145"/>
    </row>
    <row r="3" spans="1:6" x14ac:dyDescent="0.3">
      <c r="A3" s="146"/>
      <c r="B3" s="146"/>
      <c r="C3" s="3"/>
      <c r="D3" s="3"/>
      <c r="E3" s="3"/>
      <c r="F3" s="74" t="s">
        <v>70</v>
      </c>
    </row>
    <row r="4" spans="1:6" ht="39" x14ac:dyDescent="0.3">
      <c r="A4" s="147"/>
      <c r="B4" s="160" t="s">
        <v>71</v>
      </c>
      <c r="C4" s="160"/>
      <c r="D4" s="160"/>
      <c r="E4" s="149"/>
      <c r="F4" s="119" t="s">
        <v>72</v>
      </c>
    </row>
    <row r="5" spans="1:6" ht="25.5" customHeight="1" x14ac:dyDescent="0.3">
      <c r="A5" s="42"/>
      <c r="B5" s="75">
        <v>2019</v>
      </c>
      <c r="C5" s="75">
        <v>2020</v>
      </c>
      <c r="D5" s="50" t="s">
        <v>55</v>
      </c>
      <c r="E5" s="75"/>
      <c r="F5" s="50" t="s">
        <v>55</v>
      </c>
    </row>
    <row r="6" spans="1:6" ht="12.75" customHeight="1" x14ac:dyDescent="0.3">
      <c r="A6" s="38"/>
      <c r="B6" s="81"/>
      <c r="C6" s="81"/>
      <c r="D6" s="51"/>
      <c r="E6" s="81"/>
      <c r="F6" s="51"/>
    </row>
    <row r="7" spans="1:6" x14ac:dyDescent="0.3">
      <c r="B7" s="80" t="s">
        <v>73</v>
      </c>
      <c r="C7" s="80"/>
      <c r="D7" s="80"/>
      <c r="E7" s="80"/>
      <c r="F7" s="80"/>
    </row>
    <row r="8" spans="1:6" x14ac:dyDescent="0.3">
      <c r="A8" s="150"/>
      <c r="B8" s="151"/>
      <c r="C8" s="151"/>
      <c r="D8" s="151"/>
      <c r="E8" s="152"/>
      <c r="F8" s="152"/>
    </row>
    <row r="9" spans="1:6" x14ac:dyDescent="0.3">
      <c r="A9" s="6" t="s">
        <v>74</v>
      </c>
      <c r="B9" s="161">
        <v>52556.387107933915</v>
      </c>
      <c r="C9" s="161">
        <v>52275.025951975229</v>
      </c>
      <c r="D9" s="162">
        <v>-0.53535102285638625</v>
      </c>
      <c r="E9" s="162"/>
      <c r="F9" s="163">
        <v>-1.3699691250817263</v>
      </c>
    </row>
    <row r="10" spans="1:6" ht="14.5" x14ac:dyDescent="0.3">
      <c r="A10" s="1" t="s">
        <v>473</v>
      </c>
      <c r="B10" s="152">
        <v>5537.8149818140537</v>
      </c>
      <c r="C10" s="152">
        <v>4398.5665673501189</v>
      </c>
      <c r="D10" s="14">
        <v>-20.572164620977361</v>
      </c>
      <c r="E10" s="152"/>
      <c r="F10" s="154">
        <v>-20.278010069708042</v>
      </c>
    </row>
    <row r="11" spans="1:6" ht="14.5" x14ac:dyDescent="0.3">
      <c r="A11" s="1" t="s">
        <v>474</v>
      </c>
      <c r="B11" s="152">
        <v>1002.7999999999998</v>
      </c>
      <c r="C11" s="152">
        <v>933.3590362799996</v>
      </c>
      <c r="D11" s="14">
        <v>-6.9247071918628098</v>
      </c>
      <c r="E11" s="152"/>
      <c r="F11" s="154">
        <v>0.41515082284672189</v>
      </c>
    </row>
    <row r="12" spans="1:6" x14ac:dyDescent="0.3">
      <c r="A12" s="18" t="s">
        <v>75</v>
      </c>
      <c r="B12" s="161">
        <v>57091.402089747979</v>
      </c>
      <c r="C12" s="161">
        <v>55740.233483045355</v>
      </c>
      <c r="D12" s="162">
        <v>-2.3666761670672933</v>
      </c>
      <c r="E12" s="161"/>
      <c r="F12" s="163">
        <v>-3.2353875034265132</v>
      </c>
    </row>
    <row r="13" spans="1:6" x14ac:dyDescent="0.3">
      <c r="A13" s="12" t="s">
        <v>76</v>
      </c>
      <c r="B13" s="152">
        <v>25725.6002358882</v>
      </c>
      <c r="C13" s="152">
        <v>25727.414424139002</v>
      </c>
      <c r="D13" s="14">
        <v>7.0520735538433911E-3</v>
      </c>
      <c r="E13" s="152"/>
      <c r="F13" s="154">
        <v>0.65854496833668152</v>
      </c>
    </row>
    <row r="14" spans="1:6" x14ac:dyDescent="0.3">
      <c r="A14" s="164" t="s">
        <v>77</v>
      </c>
      <c r="B14" s="161">
        <v>31365.801853859779</v>
      </c>
      <c r="C14" s="161">
        <v>30012.819058906345</v>
      </c>
      <c r="D14" s="162">
        <v>-4.3135603586902711</v>
      </c>
      <c r="E14" s="161"/>
      <c r="F14" s="163">
        <v>-6.4291126497134083</v>
      </c>
    </row>
    <row r="15" spans="1:6" x14ac:dyDescent="0.3">
      <c r="A15" s="164"/>
      <c r="B15" s="151"/>
      <c r="C15" s="151"/>
      <c r="D15" s="151"/>
      <c r="E15" s="152"/>
      <c r="F15" s="152"/>
    </row>
    <row r="16" spans="1:6" x14ac:dyDescent="0.3">
      <c r="B16" s="80" t="s">
        <v>78</v>
      </c>
      <c r="C16" s="80"/>
      <c r="D16" s="80"/>
      <c r="E16" s="80"/>
      <c r="F16" s="80"/>
    </row>
    <row r="17" spans="1:6" x14ac:dyDescent="0.3">
      <c r="B17" s="152"/>
      <c r="C17" s="152"/>
      <c r="D17" s="152"/>
      <c r="E17" s="156"/>
      <c r="F17" s="154"/>
    </row>
    <row r="18" spans="1:6" x14ac:dyDescent="0.3">
      <c r="A18" s="6" t="s">
        <v>79</v>
      </c>
      <c r="B18" s="161">
        <v>2735.1110585750184</v>
      </c>
      <c r="C18" s="161">
        <v>2764.902911440648</v>
      </c>
      <c r="D18" s="162">
        <v>1.0892374103869493</v>
      </c>
      <c r="E18" s="165"/>
      <c r="F18" s="163">
        <v>0.6622008724079762</v>
      </c>
    </row>
    <row r="19" spans="1:6" ht="14.5" x14ac:dyDescent="0.3">
      <c r="A19" s="1" t="s">
        <v>473</v>
      </c>
      <c r="B19" s="152">
        <v>0</v>
      </c>
      <c r="C19" s="152">
        <v>0</v>
      </c>
      <c r="D19" s="152">
        <v>0</v>
      </c>
      <c r="F19" s="152">
        <v>0</v>
      </c>
    </row>
    <row r="20" spans="1:6" ht="14.5" x14ac:dyDescent="0.3">
      <c r="A20" s="1" t="s">
        <v>474</v>
      </c>
      <c r="B20" s="152">
        <v>278.00000000000006</v>
      </c>
      <c r="C20" s="152">
        <v>289</v>
      </c>
      <c r="D20" s="152">
        <v>3.9568345323740797</v>
      </c>
      <c r="E20" s="152"/>
      <c r="F20" s="152">
        <v>2.9603237410071719</v>
      </c>
    </row>
    <row r="21" spans="1:6" x14ac:dyDescent="0.3">
      <c r="A21" s="18" t="s">
        <v>80</v>
      </c>
      <c r="B21" s="161">
        <v>2457.1110585750184</v>
      </c>
      <c r="C21" s="161">
        <v>2475.9029114406485</v>
      </c>
      <c r="D21" s="162">
        <v>0.76479460706705882</v>
      </c>
      <c r="E21" s="18"/>
      <c r="F21" s="163">
        <v>0.40218895506260882</v>
      </c>
    </row>
    <row r="22" spans="1:6" x14ac:dyDescent="0.3">
      <c r="A22" s="12" t="s">
        <v>76</v>
      </c>
      <c r="B22" s="152">
        <v>453.42399999999998</v>
      </c>
      <c r="C22" s="152">
        <v>454.42879999999997</v>
      </c>
      <c r="D22" s="14">
        <v>0.22160273827587176</v>
      </c>
      <c r="E22" s="156"/>
      <c r="F22" s="154">
        <v>-1.1337817474696354</v>
      </c>
    </row>
    <row r="23" spans="1:6" x14ac:dyDescent="0.3">
      <c r="A23" s="164" t="s">
        <v>81</v>
      </c>
      <c r="B23" s="161">
        <v>2003.6870585750182</v>
      </c>
      <c r="C23" s="161">
        <v>2021.4741114406486</v>
      </c>
      <c r="D23" s="162">
        <v>0.88771611262889272</v>
      </c>
      <c r="E23" s="165"/>
      <c r="F23" s="163">
        <v>0.74977116698760116</v>
      </c>
    </row>
    <row r="24" spans="1:6" x14ac:dyDescent="0.3">
      <c r="B24" s="152"/>
      <c r="C24" s="152"/>
      <c r="D24" s="152"/>
      <c r="E24" s="156"/>
      <c r="F24" s="154"/>
    </row>
    <row r="25" spans="1:6" x14ac:dyDescent="0.3">
      <c r="B25" s="80" t="s">
        <v>82</v>
      </c>
      <c r="C25" s="80"/>
      <c r="D25" s="80"/>
      <c r="E25" s="80"/>
      <c r="F25" s="80"/>
    </row>
    <row r="26" spans="1:6" x14ac:dyDescent="0.3">
      <c r="B26" s="152"/>
      <c r="C26" s="152"/>
      <c r="D26" s="152"/>
      <c r="E26" s="156"/>
      <c r="F26" s="154"/>
    </row>
    <row r="27" spans="1:6" x14ac:dyDescent="0.3">
      <c r="A27" s="6" t="s">
        <v>83</v>
      </c>
      <c r="B27" s="161">
        <v>1651.9433073222499</v>
      </c>
      <c r="C27" s="161">
        <v>1464.7934483304898</v>
      </c>
      <c r="D27" s="162">
        <v>-11.329072744943309</v>
      </c>
      <c r="E27" s="165"/>
      <c r="F27" s="163">
        <v>-8.7080959106417684</v>
      </c>
    </row>
    <row r="28" spans="1:6" ht="14.5" x14ac:dyDescent="0.3">
      <c r="A28" s="1" t="s">
        <v>473</v>
      </c>
      <c r="B28" s="152">
        <v>0</v>
      </c>
      <c r="C28" s="152">
        <v>0</v>
      </c>
      <c r="D28" s="152">
        <v>0</v>
      </c>
      <c r="F28" s="152">
        <v>0</v>
      </c>
    </row>
    <row r="29" spans="1:6" ht="14.5" x14ac:dyDescent="0.3">
      <c r="A29" s="1" t="s">
        <v>474</v>
      </c>
      <c r="B29" s="152">
        <v>48.278580000000005</v>
      </c>
      <c r="C29" s="152">
        <v>44.073219254960001</v>
      </c>
      <c r="D29" s="14">
        <v>-8.7106139928722079</v>
      </c>
      <c r="F29" s="154">
        <v>-4.0578545955764698</v>
      </c>
    </row>
    <row r="30" spans="1:6" x14ac:dyDescent="0.3">
      <c r="A30" s="18" t="s">
        <v>84</v>
      </c>
      <c r="B30" s="161">
        <v>1603.66472732225</v>
      </c>
      <c r="C30" s="161">
        <v>1420.7202290755301</v>
      </c>
      <c r="D30" s="162">
        <v>-11.407901859398937</v>
      </c>
      <c r="E30" s="18"/>
      <c r="F30" s="163">
        <v>-8.8480921601842404</v>
      </c>
    </row>
    <row r="31" spans="1:6" x14ac:dyDescent="0.3">
      <c r="A31" s="12" t="s">
        <v>76</v>
      </c>
      <c r="B31" s="152">
        <v>781.854288408716</v>
      </c>
      <c r="C31" s="152">
        <v>576.93169841997303</v>
      </c>
      <c r="D31" s="14">
        <v>-26.209818507974887</v>
      </c>
      <c r="E31" s="156"/>
      <c r="F31" s="154">
        <v>-12.544175252335085</v>
      </c>
    </row>
    <row r="32" spans="1:6" x14ac:dyDescent="0.3">
      <c r="A32" s="164" t="s">
        <v>85</v>
      </c>
      <c r="B32" s="161">
        <v>821.81043891353397</v>
      </c>
      <c r="C32" s="161">
        <v>843.78853065555711</v>
      </c>
      <c r="D32" s="162">
        <v>2.6743505194554413</v>
      </c>
      <c r="E32" s="165"/>
      <c r="F32" s="163">
        <v>-5.3317114000012626</v>
      </c>
    </row>
    <row r="33" spans="1:6" x14ac:dyDescent="0.3">
      <c r="B33" s="152"/>
      <c r="C33" s="152"/>
      <c r="D33" s="152"/>
      <c r="E33" s="156"/>
      <c r="F33" s="154"/>
    </row>
    <row r="34" spans="1:6" x14ac:dyDescent="0.3">
      <c r="B34" s="80" t="s">
        <v>86</v>
      </c>
      <c r="C34" s="80"/>
      <c r="D34" s="80"/>
      <c r="E34" s="80"/>
      <c r="F34" s="80"/>
    </row>
    <row r="35" spans="1:6" x14ac:dyDescent="0.3">
      <c r="B35" s="152"/>
      <c r="C35" s="152"/>
      <c r="D35" s="152"/>
      <c r="E35" s="156"/>
      <c r="F35" s="154"/>
    </row>
    <row r="36" spans="1:6" ht="26.25" customHeight="1" x14ac:dyDescent="0.3">
      <c r="A36" s="55" t="s">
        <v>87</v>
      </c>
      <c r="B36" s="161">
        <v>61152.177875645233</v>
      </c>
      <c r="C36" s="161">
        <v>59636.856623561529</v>
      </c>
      <c r="D36" s="162">
        <v>-2.4779514070049231</v>
      </c>
      <c r="E36" s="165"/>
      <c r="F36" s="163">
        <v>-3.2364171828678909</v>
      </c>
    </row>
    <row r="37" spans="1:6" x14ac:dyDescent="0.3">
      <c r="A37" s="12" t="s">
        <v>76</v>
      </c>
      <c r="B37" s="152">
        <v>26960.87852429691</v>
      </c>
      <c r="C37" s="152">
        <v>26758.774922558972</v>
      </c>
      <c r="D37" s="14">
        <v>-0.74961801246870874</v>
      </c>
      <c r="E37" s="156"/>
      <c r="F37" s="154">
        <v>0.24552847994796989</v>
      </c>
    </row>
    <row r="38" spans="1:6" ht="28.5" customHeight="1" x14ac:dyDescent="0.3">
      <c r="A38" s="166" t="s">
        <v>88</v>
      </c>
      <c r="B38" s="161">
        <v>34191.299351348323</v>
      </c>
      <c r="C38" s="161">
        <v>32878.081701002557</v>
      </c>
      <c r="D38" s="162">
        <v>-3.8407948082089498</v>
      </c>
      <c r="E38" s="165"/>
      <c r="F38" s="163">
        <v>-5.982037145382658</v>
      </c>
    </row>
    <row r="39" spans="1:6" x14ac:dyDescent="0.3">
      <c r="A39" s="3"/>
      <c r="B39" s="155"/>
      <c r="C39" s="155"/>
      <c r="D39" s="155"/>
      <c r="E39" s="155"/>
      <c r="F39" s="155"/>
    </row>
    <row r="40" spans="1:6" x14ac:dyDescent="0.3">
      <c r="B40" s="156"/>
      <c r="C40" s="156"/>
      <c r="D40" s="156"/>
      <c r="E40" s="156"/>
      <c r="F40" s="156"/>
    </row>
    <row r="41" spans="1:6" ht="14.5" x14ac:dyDescent="0.3">
      <c r="A41" s="167" t="s">
        <v>468</v>
      </c>
      <c r="B41" s="156"/>
      <c r="C41" s="156"/>
      <c r="D41" s="156"/>
      <c r="E41" s="156"/>
      <c r="F41" s="156"/>
    </row>
    <row r="42" spans="1:6" x14ac:dyDescent="0.3">
      <c r="A42" s="156"/>
      <c r="B42" s="156"/>
      <c r="C42" s="156"/>
      <c r="D42" s="156"/>
      <c r="E42" s="156"/>
      <c r="F42" s="156"/>
    </row>
    <row r="43" spans="1:6" ht="14.5" x14ac:dyDescent="0.3">
      <c r="A43" s="17" t="s">
        <v>475</v>
      </c>
      <c r="B43" s="152"/>
      <c r="C43" s="152"/>
      <c r="D43" s="152"/>
      <c r="E43" s="152"/>
      <c r="F43" s="152"/>
    </row>
    <row r="44" spans="1:6" x14ac:dyDescent="0.3">
      <c r="A44" s="1" t="s">
        <v>89</v>
      </c>
      <c r="B44" s="152"/>
      <c r="C44" s="152"/>
      <c r="D44" s="152"/>
      <c r="E44" s="152"/>
      <c r="F44" s="152"/>
    </row>
    <row r="45" spans="1:6" x14ac:dyDescent="0.3">
      <c r="A45" s="1" t="s">
        <v>90</v>
      </c>
      <c r="B45" s="152"/>
      <c r="C45" s="152"/>
      <c r="D45" s="152"/>
      <c r="E45" s="152"/>
      <c r="F45" s="152"/>
    </row>
    <row r="46" spans="1:6" x14ac:dyDescent="0.3">
      <c r="B46" s="152"/>
      <c r="C46" s="152"/>
      <c r="D46" s="152"/>
      <c r="E46" s="152"/>
      <c r="F46" s="152"/>
    </row>
    <row r="47" spans="1:6" x14ac:dyDescent="0.3">
      <c r="A47" s="1" t="s">
        <v>91</v>
      </c>
      <c r="B47" s="152"/>
      <c r="C47" s="152"/>
      <c r="D47" s="152"/>
      <c r="E47" s="152"/>
      <c r="F47" s="152"/>
    </row>
  </sheetData>
  <mergeCells count="6">
    <mergeCell ref="B34:F34"/>
    <mergeCell ref="A2:B2"/>
    <mergeCell ref="B4:D4"/>
    <mergeCell ref="B7:F7"/>
    <mergeCell ref="B16:F16"/>
    <mergeCell ref="B25:F25"/>
  </mergeCells>
  <pageMargins left="0.23622047244094491" right="0.23622047244094491" top="0.98425196850393704" bottom="0.98425196850393704" header="0.51181102362204722" footer="0.51181102362204722"/>
  <pageSetup paperSize="0" scale="91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29"/>
  <sheetViews>
    <sheetView zoomScale="70" zoomScaleNormal="70" workbookViewId="0">
      <selection activeCell="A2" sqref="A2:B2"/>
    </sheetView>
  </sheetViews>
  <sheetFormatPr defaultRowHeight="13" x14ac:dyDescent="0.3"/>
  <cols>
    <col min="1" max="1" width="37.75" style="310" customWidth="1"/>
    <col min="2" max="3" width="8.75" style="310"/>
    <col min="4" max="4" width="12.08203125" style="310" customWidth="1"/>
    <col min="5" max="5" width="10.25" style="310" customWidth="1"/>
    <col min="6" max="6" width="2.25" style="310" customWidth="1"/>
    <col min="7" max="7" width="11.25" style="310" customWidth="1"/>
    <col min="8" max="8" width="8.75" style="310"/>
    <col min="9" max="9" width="12.33203125" style="310" customWidth="1"/>
    <col min="10" max="242" width="8.75" style="310"/>
    <col min="243" max="243" width="49.5" style="310" customWidth="1"/>
    <col min="244" max="245" width="8.75" style="310"/>
    <col min="246" max="246" width="12.08203125" style="310" customWidth="1"/>
    <col min="247" max="247" width="8.75" style="310"/>
    <col min="248" max="248" width="2.25" style="310" customWidth="1"/>
    <col min="249" max="249" width="15.58203125" style="310" customWidth="1"/>
    <col min="250" max="498" width="8.75" style="310"/>
    <col min="499" max="499" width="49.5" style="310" customWidth="1"/>
    <col min="500" max="501" width="8.75" style="310"/>
    <col min="502" max="502" width="12.08203125" style="310" customWidth="1"/>
    <col min="503" max="503" width="8.75" style="310"/>
    <col min="504" max="504" width="2.25" style="310" customWidth="1"/>
    <col min="505" max="505" width="15.58203125" style="310" customWidth="1"/>
    <col min="506" max="754" width="8.75" style="310"/>
    <col min="755" max="755" width="49.5" style="310" customWidth="1"/>
    <col min="756" max="757" width="8.75" style="310"/>
    <col min="758" max="758" width="12.08203125" style="310" customWidth="1"/>
    <col min="759" max="759" width="8.75" style="310"/>
    <col min="760" max="760" width="2.25" style="310" customWidth="1"/>
    <col min="761" max="761" width="15.58203125" style="310" customWidth="1"/>
    <col min="762" max="1010" width="8.75" style="310"/>
    <col min="1011" max="1011" width="49.5" style="310" customWidth="1"/>
    <col min="1012" max="1013" width="8.75" style="310"/>
    <col min="1014" max="1014" width="12.08203125" style="310" customWidth="1"/>
    <col min="1015" max="1015" width="8.75" style="310"/>
    <col min="1016" max="1016" width="2.25" style="310" customWidth="1"/>
    <col min="1017" max="1017" width="15.58203125" style="310" customWidth="1"/>
    <col min="1018" max="1266" width="8.75" style="310"/>
    <col min="1267" max="1267" width="49.5" style="310" customWidth="1"/>
    <col min="1268" max="1269" width="8.75" style="310"/>
    <col min="1270" max="1270" width="12.08203125" style="310" customWidth="1"/>
    <col min="1271" max="1271" width="8.75" style="310"/>
    <col min="1272" max="1272" width="2.25" style="310" customWidth="1"/>
    <col min="1273" max="1273" width="15.58203125" style="310" customWidth="1"/>
    <col min="1274" max="1522" width="8.75" style="310"/>
    <col min="1523" max="1523" width="49.5" style="310" customWidth="1"/>
    <col min="1524" max="1525" width="8.75" style="310"/>
    <col min="1526" max="1526" width="12.08203125" style="310" customWidth="1"/>
    <col min="1527" max="1527" width="8.75" style="310"/>
    <col min="1528" max="1528" width="2.25" style="310" customWidth="1"/>
    <col min="1529" max="1529" width="15.58203125" style="310" customWidth="1"/>
    <col min="1530" max="1778" width="8.75" style="310"/>
    <col min="1779" max="1779" width="49.5" style="310" customWidth="1"/>
    <col min="1780" max="1781" width="8.75" style="310"/>
    <col min="1782" max="1782" width="12.08203125" style="310" customWidth="1"/>
    <col min="1783" max="1783" width="8.75" style="310"/>
    <col min="1784" max="1784" width="2.25" style="310" customWidth="1"/>
    <col min="1785" max="1785" width="15.58203125" style="310" customWidth="1"/>
    <col min="1786" max="2034" width="8.75" style="310"/>
    <col min="2035" max="2035" width="49.5" style="310" customWidth="1"/>
    <col min="2036" max="2037" width="8.75" style="310"/>
    <col min="2038" max="2038" width="12.08203125" style="310" customWidth="1"/>
    <col min="2039" max="2039" width="8.75" style="310"/>
    <col min="2040" max="2040" width="2.25" style="310" customWidth="1"/>
    <col min="2041" max="2041" width="15.58203125" style="310" customWidth="1"/>
    <col min="2042" max="2290" width="8.75" style="310"/>
    <col min="2291" max="2291" width="49.5" style="310" customWidth="1"/>
    <col min="2292" max="2293" width="8.75" style="310"/>
    <col min="2294" max="2294" width="12.08203125" style="310" customWidth="1"/>
    <col min="2295" max="2295" width="8.75" style="310"/>
    <col min="2296" max="2296" width="2.25" style="310" customWidth="1"/>
    <col min="2297" max="2297" width="15.58203125" style="310" customWidth="1"/>
    <col min="2298" max="2546" width="8.75" style="310"/>
    <col min="2547" max="2547" width="49.5" style="310" customWidth="1"/>
    <col min="2548" max="2549" width="8.75" style="310"/>
    <col min="2550" max="2550" width="12.08203125" style="310" customWidth="1"/>
    <col min="2551" max="2551" width="8.75" style="310"/>
    <col min="2552" max="2552" width="2.25" style="310" customWidth="1"/>
    <col min="2553" max="2553" width="15.58203125" style="310" customWidth="1"/>
    <col min="2554" max="2802" width="8.75" style="310"/>
    <col min="2803" max="2803" width="49.5" style="310" customWidth="1"/>
    <col min="2804" max="2805" width="8.75" style="310"/>
    <col min="2806" max="2806" width="12.08203125" style="310" customWidth="1"/>
    <col min="2807" max="2807" width="8.75" style="310"/>
    <col min="2808" max="2808" width="2.25" style="310" customWidth="1"/>
    <col min="2809" max="2809" width="15.58203125" style="310" customWidth="1"/>
    <col min="2810" max="3058" width="8.75" style="310"/>
    <col min="3059" max="3059" width="49.5" style="310" customWidth="1"/>
    <col min="3060" max="3061" width="8.75" style="310"/>
    <col min="3062" max="3062" width="12.08203125" style="310" customWidth="1"/>
    <col min="3063" max="3063" width="8.75" style="310"/>
    <col min="3064" max="3064" width="2.25" style="310" customWidth="1"/>
    <col min="3065" max="3065" width="15.58203125" style="310" customWidth="1"/>
    <col min="3066" max="3314" width="8.75" style="310"/>
    <col min="3315" max="3315" width="49.5" style="310" customWidth="1"/>
    <col min="3316" max="3317" width="8.75" style="310"/>
    <col min="3318" max="3318" width="12.08203125" style="310" customWidth="1"/>
    <col min="3319" max="3319" width="8.75" style="310"/>
    <col min="3320" max="3320" width="2.25" style="310" customWidth="1"/>
    <col min="3321" max="3321" width="15.58203125" style="310" customWidth="1"/>
    <col min="3322" max="3570" width="8.75" style="310"/>
    <col min="3571" max="3571" width="49.5" style="310" customWidth="1"/>
    <col min="3572" max="3573" width="8.75" style="310"/>
    <col min="3574" max="3574" width="12.08203125" style="310" customWidth="1"/>
    <col min="3575" max="3575" width="8.75" style="310"/>
    <col min="3576" max="3576" width="2.25" style="310" customWidth="1"/>
    <col min="3577" max="3577" width="15.58203125" style="310" customWidth="1"/>
    <col min="3578" max="3826" width="8.75" style="310"/>
    <col min="3827" max="3827" width="49.5" style="310" customWidth="1"/>
    <col min="3828" max="3829" width="8.75" style="310"/>
    <col min="3830" max="3830" width="12.08203125" style="310" customWidth="1"/>
    <col min="3831" max="3831" width="8.75" style="310"/>
    <col min="3832" max="3832" width="2.25" style="310" customWidth="1"/>
    <col min="3833" max="3833" width="15.58203125" style="310" customWidth="1"/>
    <col min="3834" max="4082" width="8.75" style="310"/>
    <col min="4083" max="4083" width="49.5" style="310" customWidth="1"/>
    <col min="4084" max="4085" width="8.75" style="310"/>
    <col min="4086" max="4086" width="12.08203125" style="310" customWidth="1"/>
    <col min="4087" max="4087" width="8.75" style="310"/>
    <col min="4088" max="4088" width="2.25" style="310" customWidth="1"/>
    <col min="4089" max="4089" width="15.58203125" style="310" customWidth="1"/>
    <col min="4090" max="4338" width="8.75" style="310"/>
    <col min="4339" max="4339" width="49.5" style="310" customWidth="1"/>
    <col min="4340" max="4341" width="8.75" style="310"/>
    <col min="4342" max="4342" width="12.08203125" style="310" customWidth="1"/>
    <col min="4343" max="4343" width="8.75" style="310"/>
    <col min="4344" max="4344" width="2.25" style="310" customWidth="1"/>
    <col min="4345" max="4345" width="15.58203125" style="310" customWidth="1"/>
    <col min="4346" max="4594" width="8.75" style="310"/>
    <col min="4595" max="4595" width="49.5" style="310" customWidth="1"/>
    <col min="4596" max="4597" width="8.75" style="310"/>
    <col min="4598" max="4598" width="12.08203125" style="310" customWidth="1"/>
    <col min="4599" max="4599" width="8.75" style="310"/>
    <col min="4600" max="4600" width="2.25" style="310" customWidth="1"/>
    <col min="4601" max="4601" width="15.58203125" style="310" customWidth="1"/>
    <col min="4602" max="4850" width="8.75" style="310"/>
    <col min="4851" max="4851" width="49.5" style="310" customWidth="1"/>
    <col min="4852" max="4853" width="8.75" style="310"/>
    <col min="4854" max="4854" width="12.08203125" style="310" customWidth="1"/>
    <col min="4855" max="4855" width="8.75" style="310"/>
    <col min="4856" max="4856" width="2.25" style="310" customWidth="1"/>
    <col min="4857" max="4857" width="15.58203125" style="310" customWidth="1"/>
    <col min="4858" max="5106" width="8.75" style="310"/>
    <col min="5107" max="5107" width="49.5" style="310" customWidth="1"/>
    <col min="5108" max="5109" width="8.75" style="310"/>
    <col min="5110" max="5110" width="12.08203125" style="310" customWidth="1"/>
    <col min="5111" max="5111" width="8.75" style="310"/>
    <col min="5112" max="5112" width="2.25" style="310" customWidth="1"/>
    <col min="5113" max="5113" width="15.58203125" style="310" customWidth="1"/>
    <col min="5114" max="5362" width="8.75" style="310"/>
    <col min="5363" max="5363" width="49.5" style="310" customWidth="1"/>
    <col min="5364" max="5365" width="8.75" style="310"/>
    <col min="5366" max="5366" width="12.08203125" style="310" customWidth="1"/>
    <col min="5367" max="5367" width="8.75" style="310"/>
    <col min="5368" max="5368" width="2.25" style="310" customWidth="1"/>
    <col min="5369" max="5369" width="15.58203125" style="310" customWidth="1"/>
    <col min="5370" max="5618" width="8.75" style="310"/>
    <col min="5619" max="5619" width="49.5" style="310" customWidth="1"/>
    <col min="5620" max="5621" width="8.75" style="310"/>
    <col min="5622" max="5622" width="12.08203125" style="310" customWidth="1"/>
    <col min="5623" max="5623" width="8.75" style="310"/>
    <col min="5624" max="5624" width="2.25" style="310" customWidth="1"/>
    <col min="5625" max="5625" width="15.58203125" style="310" customWidth="1"/>
    <col min="5626" max="5874" width="8.75" style="310"/>
    <col min="5875" max="5875" width="49.5" style="310" customWidth="1"/>
    <col min="5876" max="5877" width="8.75" style="310"/>
    <col min="5878" max="5878" width="12.08203125" style="310" customWidth="1"/>
    <col min="5879" max="5879" width="8.75" style="310"/>
    <col min="5880" max="5880" width="2.25" style="310" customWidth="1"/>
    <col min="5881" max="5881" width="15.58203125" style="310" customWidth="1"/>
    <col min="5882" max="6130" width="8.75" style="310"/>
    <col min="6131" max="6131" width="49.5" style="310" customWidth="1"/>
    <col min="6132" max="6133" width="8.75" style="310"/>
    <col min="6134" max="6134" width="12.08203125" style="310" customWidth="1"/>
    <col min="6135" max="6135" width="8.75" style="310"/>
    <col min="6136" max="6136" width="2.25" style="310" customWidth="1"/>
    <col min="6137" max="6137" width="15.58203125" style="310" customWidth="1"/>
    <col min="6138" max="6386" width="8.75" style="310"/>
    <col min="6387" max="6387" width="49.5" style="310" customWidth="1"/>
    <col min="6388" max="6389" width="8.75" style="310"/>
    <col min="6390" max="6390" width="12.08203125" style="310" customWidth="1"/>
    <col min="6391" max="6391" width="8.75" style="310"/>
    <col min="6392" max="6392" width="2.25" style="310" customWidth="1"/>
    <col min="6393" max="6393" width="15.58203125" style="310" customWidth="1"/>
    <col min="6394" max="6642" width="8.75" style="310"/>
    <col min="6643" max="6643" width="49.5" style="310" customWidth="1"/>
    <col min="6644" max="6645" width="8.75" style="310"/>
    <col min="6646" max="6646" width="12.08203125" style="310" customWidth="1"/>
    <col min="6647" max="6647" width="8.75" style="310"/>
    <col min="6648" max="6648" width="2.25" style="310" customWidth="1"/>
    <col min="6649" max="6649" width="15.58203125" style="310" customWidth="1"/>
    <col min="6650" max="6898" width="8.75" style="310"/>
    <col min="6899" max="6899" width="49.5" style="310" customWidth="1"/>
    <col min="6900" max="6901" width="8.75" style="310"/>
    <col min="6902" max="6902" width="12.08203125" style="310" customWidth="1"/>
    <col min="6903" max="6903" width="8.75" style="310"/>
    <col min="6904" max="6904" width="2.25" style="310" customWidth="1"/>
    <col min="6905" max="6905" width="15.58203125" style="310" customWidth="1"/>
    <col min="6906" max="7154" width="8.75" style="310"/>
    <col min="7155" max="7155" width="49.5" style="310" customWidth="1"/>
    <col min="7156" max="7157" width="8.75" style="310"/>
    <col min="7158" max="7158" width="12.08203125" style="310" customWidth="1"/>
    <col min="7159" max="7159" width="8.75" style="310"/>
    <col min="7160" max="7160" width="2.25" style="310" customWidth="1"/>
    <col min="7161" max="7161" width="15.58203125" style="310" customWidth="1"/>
    <col min="7162" max="7410" width="8.75" style="310"/>
    <col min="7411" max="7411" width="49.5" style="310" customWidth="1"/>
    <col min="7412" max="7413" width="8.75" style="310"/>
    <col min="7414" max="7414" width="12.08203125" style="310" customWidth="1"/>
    <col min="7415" max="7415" width="8.75" style="310"/>
    <col min="7416" max="7416" width="2.25" style="310" customWidth="1"/>
    <col min="7417" max="7417" width="15.58203125" style="310" customWidth="1"/>
    <col min="7418" max="7666" width="8.75" style="310"/>
    <col min="7667" max="7667" width="49.5" style="310" customWidth="1"/>
    <col min="7668" max="7669" width="8.75" style="310"/>
    <col min="7670" max="7670" width="12.08203125" style="310" customWidth="1"/>
    <col min="7671" max="7671" width="8.75" style="310"/>
    <col min="7672" max="7672" width="2.25" style="310" customWidth="1"/>
    <col min="7673" max="7673" width="15.58203125" style="310" customWidth="1"/>
    <col min="7674" max="7922" width="8.75" style="310"/>
    <col min="7923" max="7923" width="49.5" style="310" customWidth="1"/>
    <col min="7924" max="7925" width="8.75" style="310"/>
    <col min="7926" max="7926" width="12.08203125" style="310" customWidth="1"/>
    <col min="7927" max="7927" width="8.75" style="310"/>
    <col min="7928" max="7928" width="2.25" style="310" customWidth="1"/>
    <col min="7929" max="7929" width="15.58203125" style="310" customWidth="1"/>
    <col min="7930" max="8178" width="8.75" style="310"/>
    <col min="8179" max="8179" width="49.5" style="310" customWidth="1"/>
    <col min="8180" max="8181" width="8.75" style="310"/>
    <col min="8182" max="8182" width="12.08203125" style="310" customWidth="1"/>
    <col min="8183" max="8183" width="8.75" style="310"/>
    <col min="8184" max="8184" width="2.25" style="310" customWidth="1"/>
    <col min="8185" max="8185" width="15.58203125" style="310" customWidth="1"/>
    <col min="8186" max="8434" width="8.75" style="310"/>
    <col min="8435" max="8435" width="49.5" style="310" customWidth="1"/>
    <col min="8436" max="8437" width="8.75" style="310"/>
    <col min="8438" max="8438" width="12.08203125" style="310" customWidth="1"/>
    <col min="8439" max="8439" width="8.75" style="310"/>
    <col min="8440" max="8440" width="2.25" style="310" customWidth="1"/>
    <col min="8441" max="8441" width="15.58203125" style="310" customWidth="1"/>
    <col min="8442" max="8690" width="8.75" style="310"/>
    <col min="8691" max="8691" width="49.5" style="310" customWidth="1"/>
    <col min="8692" max="8693" width="8.75" style="310"/>
    <col min="8694" max="8694" width="12.08203125" style="310" customWidth="1"/>
    <col min="8695" max="8695" width="8.75" style="310"/>
    <col min="8696" max="8696" width="2.25" style="310" customWidth="1"/>
    <col min="8697" max="8697" width="15.58203125" style="310" customWidth="1"/>
    <col min="8698" max="8946" width="8.75" style="310"/>
    <col min="8947" max="8947" width="49.5" style="310" customWidth="1"/>
    <col min="8948" max="8949" width="8.75" style="310"/>
    <col min="8950" max="8950" width="12.08203125" style="310" customWidth="1"/>
    <col min="8951" max="8951" width="8.75" style="310"/>
    <col min="8952" max="8952" width="2.25" style="310" customWidth="1"/>
    <col min="8953" max="8953" width="15.58203125" style="310" customWidth="1"/>
    <col min="8954" max="9202" width="8.75" style="310"/>
    <col min="9203" max="9203" width="49.5" style="310" customWidth="1"/>
    <col min="9204" max="9205" width="8.75" style="310"/>
    <col min="9206" max="9206" width="12.08203125" style="310" customWidth="1"/>
    <col min="9207" max="9207" width="8.75" style="310"/>
    <col min="9208" max="9208" width="2.25" style="310" customWidth="1"/>
    <col min="9209" max="9209" width="15.58203125" style="310" customWidth="1"/>
    <col min="9210" max="9458" width="8.75" style="310"/>
    <col min="9459" max="9459" width="49.5" style="310" customWidth="1"/>
    <col min="9460" max="9461" width="8.75" style="310"/>
    <col min="9462" max="9462" width="12.08203125" style="310" customWidth="1"/>
    <col min="9463" max="9463" width="8.75" style="310"/>
    <col min="9464" max="9464" width="2.25" style="310" customWidth="1"/>
    <col min="9465" max="9465" width="15.58203125" style="310" customWidth="1"/>
    <col min="9466" max="9714" width="8.75" style="310"/>
    <col min="9715" max="9715" width="49.5" style="310" customWidth="1"/>
    <col min="9716" max="9717" width="8.75" style="310"/>
    <col min="9718" max="9718" width="12.08203125" style="310" customWidth="1"/>
    <col min="9719" max="9719" width="8.75" style="310"/>
    <col min="9720" max="9720" width="2.25" style="310" customWidth="1"/>
    <col min="9721" max="9721" width="15.58203125" style="310" customWidth="1"/>
    <col min="9722" max="9970" width="8.75" style="310"/>
    <col min="9971" max="9971" width="49.5" style="310" customWidth="1"/>
    <col min="9972" max="9973" width="8.75" style="310"/>
    <col min="9974" max="9974" width="12.08203125" style="310" customWidth="1"/>
    <col min="9975" max="9975" width="8.75" style="310"/>
    <col min="9976" max="9976" width="2.25" style="310" customWidth="1"/>
    <col min="9977" max="9977" width="15.58203125" style="310" customWidth="1"/>
    <col min="9978" max="10226" width="8.75" style="310"/>
    <col min="10227" max="10227" width="49.5" style="310" customWidth="1"/>
    <col min="10228" max="10229" width="8.75" style="310"/>
    <col min="10230" max="10230" width="12.08203125" style="310" customWidth="1"/>
    <col min="10231" max="10231" width="8.75" style="310"/>
    <col min="10232" max="10232" width="2.25" style="310" customWidth="1"/>
    <col min="10233" max="10233" width="15.58203125" style="310" customWidth="1"/>
    <col min="10234" max="10482" width="8.75" style="310"/>
    <col min="10483" max="10483" width="49.5" style="310" customWidth="1"/>
    <col min="10484" max="10485" width="8.75" style="310"/>
    <col min="10486" max="10486" width="12.08203125" style="310" customWidth="1"/>
    <col min="10487" max="10487" width="8.75" style="310"/>
    <col min="10488" max="10488" width="2.25" style="310" customWidth="1"/>
    <col min="10489" max="10489" width="15.58203125" style="310" customWidth="1"/>
    <col min="10490" max="10738" width="8.75" style="310"/>
    <col min="10739" max="10739" width="49.5" style="310" customWidth="1"/>
    <col min="10740" max="10741" width="8.75" style="310"/>
    <col min="10742" max="10742" width="12.08203125" style="310" customWidth="1"/>
    <col min="10743" max="10743" width="8.75" style="310"/>
    <col min="10744" max="10744" width="2.25" style="310" customWidth="1"/>
    <col min="10745" max="10745" width="15.58203125" style="310" customWidth="1"/>
    <col min="10746" max="10994" width="8.75" style="310"/>
    <col min="10995" max="10995" width="49.5" style="310" customWidth="1"/>
    <col min="10996" max="10997" width="8.75" style="310"/>
    <col min="10998" max="10998" width="12.08203125" style="310" customWidth="1"/>
    <col min="10999" max="10999" width="8.75" style="310"/>
    <col min="11000" max="11000" width="2.25" style="310" customWidth="1"/>
    <col min="11001" max="11001" width="15.58203125" style="310" customWidth="1"/>
    <col min="11002" max="11250" width="8.75" style="310"/>
    <col min="11251" max="11251" width="49.5" style="310" customWidth="1"/>
    <col min="11252" max="11253" width="8.75" style="310"/>
    <col min="11254" max="11254" width="12.08203125" style="310" customWidth="1"/>
    <col min="11255" max="11255" width="8.75" style="310"/>
    <col min="11256" max="11256" width="2.25" style="310" customWidth="1"/>
    <col min="11257" max="11257" width="15.58203125" style="310" customWidth="1"/>
    <col min="11258" max="11506" width="8.75" style="310"/>
    <col min="11507" max="11507" width="49.5" style="310" customWidth="1"/>
    <col min="11508" max="11509" width="8.75" style="310"/>
    <col min="11510" max="11510" width="12.08203125" style="310" customWidth="1"/>
    <col min="11511" max="11511" width="8.75" style="310"/>
    <col min="11512" max="11512" width="2.25" style="310" customWidth="1"/>
    <col min="11513" max="11513" width="15.58203125" style="310" customWidth="1"/>
    <col min="11514" max="11762" width="8.75" style="310"/>
    <col min="11763" max="11763" width="49.5" style="310" customWidth="1"/>
    <col min="11764" max="11765" width="8.75" style="310"/>
    <col min="11766" max="11766" width="12.08203125" style="310" customWidth="1"/>
    <col min="11767" max="11767" width="8.75" style="310"/>
    <col min="11768" max="11768" width="2.25" style="310" customWidth="1"/>
    <col min="11769" max="11769" width="15.58203125" style="310" customWidth="1"/>
    <col min="11770" max="12018" width="8.75" style="310"/>
    <col min="12019" max="12019" width="49.5" style="310" customWidth="1"/>
    <col min="12020" max="12021" width="8.75" style="310"/>
    <col min="12022" max="12022" width="12.08203125" style="310" customWidth="1"/>
    <col min="12023" max="12023" width="8.75" style="310"/>
    <col min="12024" max="12024" width="2.25" style="310" customWidth="1"/>
    <col min="12025" max="12025" width="15.58203125" style="310" customWidth="1"/>
    <col min="12026" max="12274" width="8.75" style="310"/>
    <col min="12275" max="12275" width="49.5" style="310" customWidth="1"/>
    <col min="12276" max="12277" width="8.75" style="310"/>
    <col min="12278" max="12278" width="12.08203125" style="310" customWidth="1"/>
    <col min="12279" max="12279" width="8.75" style="310"/>
    <col min="12280" max="12280" width="2.25" style="310" customWidth="1"/>
    <col min="12281" max="12281" width="15.58203125" style="310" customWidth="1"/>
    <col min="12282" max="12530" width="8.75" style="310"/>
    <col min="12531" max="12531" width="49.5" style="310" customWidth="1"/>
    <col min="12532" max="12533" width="8.75" style="310"/>
    <col min="12534" max="12534" width="12.08203125" style="310" customWidth="1"/>
    <col min="12535" max="12535" width="8.75" style="310"/>
    <col min="12536" max="12536" width="2.25" style="310" customWidth="1"/>
    <col min="12537" max="12537" width="15.58203125" style="310" customWidth="1"/>
    <col min="12538" max="12786" width="8.75" style="310"/>
    <col min="12787" max="12787" width="49.5" style="310" customWidth="1"/>
    <col min="12788" max="12789" width="8.75" style="310"/>
    <col min="12790" max="12790" width="12.08203125" style="310" customWidth="1"/>
    <col min="12791" max="12791" width="8.75" style="310"/>
    <col min="12792" max="12792" width="2.25" style="310" customWidth="1"/>
    <col min="12793" max="12793" width="15.58203125" style="310" customWidth="1"/>
    <col min="12794" max="13042" width="8.75" style="310"/>
    <col min="13043" max="13043" width="49.5" style="310" customWidth="1"/>
    <col min="13044" max="13045" width="8.75" style="310"/>
    <col min="13046" max="13046" width="12.08203125" style="310" customWidth="1"/>
    <col min="13047" max="13047" width="8.75" style="310"/>
    <col min="13048" max="13048" width="2.25" style="310" customWidth="1"/>
    <col min="13049" max="13049" width="15.58203125" style="310" customWidth="1"/>
    <col min="13050" max="13298" width="8.75" style="310"/>
    <col min="13299" max="13299" width="49.5" style="310" customWidth="1"/>
    <col min="13300" max="13301" width="8.75" style="310"/>
    <col min="13302" max="13302" width="12.08203125" style="310" customWidth="1"/>
    <col min="13303" max="13303" width="8.75" style="310"/>
    <col min="13304" max="13304" width="2.25" style="310" customWidth="1"/>
    <col min="13305" max="13305" width="15.58203125" style="310" customWidth="1"/>
    <col min="13306" max="13554" width="8.75" style="310"/>
    <col min="13555" max="13555" width="49.5" style="310" customWidth="1"/>
    <col min="13556" max="13557" width="8.75" style="310"/>
    <col min="13558" max="13558" width="12.08203125" style="310" customWidth="1"/>
    <col min="13559" max="13559" width="8.75" style="310"/>
    <col min="13560" max="13560" width="2.25" style="310" customWidth="1"/>
    <col min="13561" max="13561" width="15.58203125" style="310" customWidth="1"/>
    <col min="13562" max="13810" width="8.75" style="310"/>
    <col min="13811" max="13811" width="49.5" style="310" customWidth="1"/>
    <col min="13812" max="13813" width="8.75" style="310"/>
    <col min="13814" max="13814" width="12.08203125" style="310" customWidth="1"/>
    <col min="13815" max="13815" width="8.75" style="310"/>
    <col min="13816" max="13816" width="2.25" style="310" customWidth="1"/>
    <col min="13817" max="13817" width="15.58203125" style="310" customWidth="1"/>
    <col min="13818" max="14066" width="8.75" style="310"/>
    <col min="14067" max="14067" width="49.5" style="310" customWidth="1"/>
    <col min="14068" max="14069" width="8.75" style="310"/>
    <col min="14070" max="14070" width="12.08203125" style="310" customWidth="1"/>
    <col min="14071" max="14071" width="8.75" style="310"/>
    <col min="14072" max="14072" width="2.25" style="310" customWidth="1"/>
    <col min="14073" max="14073" width="15.58203125" style="310" customWidth="1"/>
    <col min="14074" max="14322" width="8.75" style="310"/>
    <col min="14323" max="14323" width="49.5" style="310" customWidth="1"/>
    <col min="14324" max="14325" width="8.75" style="310"/>
    <col min="14326" max="14326" width="12.08203125" style="310" customWidth="1"/>
    <col min="14327" max="14327" width="8.75" style="310"/>
    <col min="14328" max="14328" width="2.25" style="310" customWidth="1"/>
    <col min="14329" max="14329" width="15.58203125" style="310" customWidth="1"/>
    <col min="14330" max="14578" width="8.75" style="310"/>
    <col min="14579" max="14579" width="49.5" style="310" customWidth="1"/>
    <col min="14580" max="14581" width="8.75" style="310"/>
    <col min="14582" max="14582" width="12.08203125" style="310" customWidth="1"/>
    <col min="14583" max="14583" width="8.75" style="310"/>
    <col min="14584" max="14584" width="2.25" style="310" customWidth="1"/>
    <col min="14585" max="14585" width="15.58203125" style="310" customWidth="1"/>
    <col min="14586" max="14834" width="8.75" style="310"/>
    <col min="14835" max="14835" width="49.5" style="310" customWidth="1"/>
    <col min="14836" max="14837" width="8.75" style="310"/>
    <col min="14838" max="14838" width="12.08203125" style="310" customWidth="1"/>
    <col min="14839" max="14839" width="8.75" style="310"/>
    <col min="14840" max="14840" width="2.25" style="310" customWidth="1"/>
    <col min="14841" max="14841" width="15.58203125" style="310" customWidth="1"/>
    <col min="14842" max="15090" width="8.75" style="310"/>
    <col min="15091" max="15091" width="49.5" style="310" customWidth="1"/>
    <col min="15092" max="15093" width="8.75" style="310"/>
    <col min="15094" max="15094" width="12.08203125" style="310" customWidth="1"/>
    <col min="15095" max="15095" width="8.75" style="310"/>
    <col min="15096" max="15096" width="2.25" style="310" customWidth="1"/>
    <col min="15097" max="15097" width="15.58203125" style="310" customWidth="1"/>
    <col min="15098" max="15346" width="8.75" style="310"/>
    <col min="15347" max="15347" width="49.5" style="310" customWidth="1"/>
    <col min="15348" max="15349" width="8.75" style="310"/>
    <col min="15350" max="15350" width="12.08203125" style="310" customWidth="1"/>
    <col min="15351" max="15351" width="8.75" style="310"/>
    <col min="15352" max="15352" width="2.25" style="310" customWidth="1"/>
    <col min="15353" max="15353" width="15.58203125" style="310" customWidth="1"/>
    <col min="15354" max="15602" width="8.75" style="310"/>
    <col min="15603" max="15603" width="49.5" style="310" customWidth="1"/>
    <col min="15604" max="15605" width="8.75" style="310"/>
    <col min="15606" max="15606" width="12.08203125" style="310" customWidth="1"/>
    <col min="15607" max="15607" width="8.75" style="310"/>
    <col min="15608" max="15608" width="2.25" style="310" customWidth="1"/>
    <col min="15609" max="15609" width="15.58203125" style="310" customWidth="1"/>
    <col min="15610" max="15858" width="8.75" style="310"/>
    <col min="15859" max="15859" width="49.5" style="310" customWidth="1"/>
    <col min="15860" max="15861" width="8.75" style="310"/>
    <col min="15862" max="15862" width="12.08203125" style="310" customWidth="1"/>
    <col min="15863" max="15863" width="8.75" style="310"/>
    <col min="15864" max="15864" width="2.25" style="310" customWidth="1"/>
    <col min="15865" max="15865" width="15.58203125" style="310" customWidth="1"/>
    <col min="15866" max="16114" width="8.75" style="310"/>
    <col min="16115" max="16115" width="49.5" style="310" customWidth="1"/>
    <col min="16116" max="16117" width="8.75" style="310"/>
    <col min="16118" max="16118" width="12.08203125" style="310" customWidth="1"/>
    <col min="16119" max="16119" width="8.75" style="310"/>
    <col min="16120" max="16120" width="2.25" style="310" customWidth="1"/>
    <col min="16121" max="16121" width="15.58203125" style="310" customWidth="1"/>
    <col min="16122" max="16384" width="8.75" style="310"/>
  </cols>
  <sheetData>
    <row r="1" spans="1:8" ht="14.5" x14ac:dyDescent="0.3">
      <c r="A1" s="1" t="s">
        <v>466</v>
      </c>
      <c r="B1" s="1"/>
      <c r="C1" s="1"/>
      <c r="D1" s="1"/>
      <c r="E1" s="1"/>
      <c r="F1" s="1"/>
      <c r="G1" s="1"/>
      <c r="H1" s="1"/>
    </row>
    <row r="2" spans="1:8" x14ac:dyDescent="0.3">
      <c r="A2" s="145"/>
      <c r="B2" s="145"/>
      <c r="C2" s="1"/>
      <c r="D2" s="1"/>
      <c r="E2" s="1"/>
      <c r="F2" s="1"/>
      <c r="G2" s="1"/>
      <c r="H2" s="1"/>
    </row>
    <row r="3" spans="1:8" x14ac:dyDescent="0.3">
      <c r="A3" s="146"/>
      <c r="B3" s="146"/>
      <c r="C3" s="3"/>
      <c r="D3" s="3"/>
      <c r="E3" s="3"/>
      <c r="F3" s="3"/>
      <c r="G3" s="74" t="s">
        <v>70</v>
      </c>
      <c r="H3" s="1"/>
    </row>
    <row r="4" spans="1:8" ht="44.25" customHeight="1" x14ac:dyDescent="0.3">
      <c r="A4" s="147"/>
      <c r="B4" s="148" t="s">
        <v>71</v>
      </c>
      <c r="C4" s="148"/>
      <c r="D4" s="148"/>
      <c r="E4" s="148"/>
      <c r="F4" s="149"/>
      <c r="G4" s="119" t="s">
        <v>467</v>
      </c>
      <c r="H4" s="1"/>
    </row>
    <row r="5" spans="1:8" ht="30" customHeight="1" x14ac:dyDescent="0.3">
      <c r="A5" s="42"/>
      <c r="B5" s="75">
        <v>2019</v>
      </c>
      <c r="C5" s="75">
        <v>2020</v>
      </c>
      <c r="D5" s="50" t="s">
        <v>92</v>
      </c>
      <c r="E5" s="50" t="s">
        <v>55</v>
      </c>
      <c r="F5" s="75"/>
      <c r="G5" s="50" t="s">
        <v>55</v>
      </c>
      <c r="H5" s="1"/>
    </row>
    <row r="6" spans="1:8" x14ac:dyDescent="0.3">
      <c r="A6" s="150"/>
      <c r="B6" s="151"/>
      <c r="C6" s="151"/>
      <c r="D6" s="151"/>
      <c r="E6" s="151"/>
      <c r="F6" s="152"/>
      <c r="G6" s="152"/>
      <c r="H6" s="1"/>
    </row>
    <row r="7" spans="1:8" x14ac:dyDescent="0.3">
      <c r="A7" s="12" t="s">
        <v>93</v>
      </c>
      <c r="B7" s="152">
        <v>29201.57939547547</v>
      </c>
      <c r="C7" s="152">
        <v>29462.94437404336</v>
      </c>
      <c r="D7" s="14">
        <v>52.857590528402035</v>
      </c>
      <c r="E7" s="14">
        <v>0.89503713147921771</v>
      </c>
      <c r="F7" s="153"/>
      <c r="G7" s="154">
        <v>-1.4962282589154405</v>
      </c>
      <c r="H7" s="14"/>
    </row>
    <row r="8" spans="1:8" x14ac:dyDescent="0.3">
      <c r="A8" s="1" t="s">
        <v>94</v>
      </c>
      <c r="B8" s="152">
        <v>14480.514237562666</v>
      </c>
      <c r="C8" s="152">
        <v>15036.875192592659</v>
      </c>
      <c r="D8" s="14">
        <v>26.976699330056558</v>
      </c>
      <c r="E8" s="14">
        <v>3.8421353406551333</v>
      </c>
      <c r="F8" s="153"/>
      <c r="G8" s="154">
        <v>-5.2551803408138378E-2</v>
      </c>
      <c r="H8" s="14"/>
    </row>
    <row r="9" spans="1:8" x14ac:dyDescent="0.3">
      <c r="A9" s="12" t="s">
        <v>95</v>
      </c>
      <c r="B9" s="152">
        <v>1786.8437900000001</v>
      </c>
      <c r="C9" s="152">
        <v>1700.2897000000003</v>
      </c>
      <c r="D9" s="14">
        <v>3.0503813740162777</v>
      </c>
      <c r="E9" s="14">
        <v>-4.8439651235545247</v>
      </c>
      <c r="F9" s="153"/>
      <c r="G9" s="154">
        <v>-0.67941422121432582</v>
      </c>
      <c r="H9" s="14"/>
    </row>
    <row r="10" spans="1:8" x14ac:dyDescent="0.3">
      <c r="A10" s="1" t="s">
        <v>96</v>
      </c>
      <c r="B10" s="152">
        <v>12934.221367912807</v>
      </c>
      <c r="C10" s="152">
        <v>12725.779481450701</v>
      </c>
      <c r="D10" s="14">
        <v>22.830509824329194</v>
      </c>
      <c r="E10" s="14">
        <v>-1.6115534173491721</v>
      </c>
      <c r="F10" s="153"/>
      <c r="G10" s="154">
        <v>-3.2253386493361242</v>
      </c>
      <c r="H10" s="14"/>
    </row>
    <row r="11" spans="1:8" x14ac:dyDescent="0.3">
      <c r="A11" s="12" t="s">
        <v>97</v>
      </c>
      <c r="B11" s="152">
        <v>16349.407712458447</v>
      </c>
      <c r="C11" s="152">
        <v>16016.42838393187</v>
      </c>
      <c r="D11" s="14">
        <v>28.734053273751766</v>
      </c>
      <c r="E11" s="14">
        <v>-2.0366445952218966</v>
      </c>
      <c r="F11" s="153"/>
      <c r="G11" s="154">
        <v>1.5214985186764266E-2</v>
      </c>
      <c r="H11" s="14"/>
    </row>
    <row r="12" spans="1:8" x14ac:dyDescent="0.3">
      <c r="A12" s="1" t="s">
        <v>98</v>
      </c>
      <c r="B12" s="152">
        <v>16338.507091460357</v>
      </c>
      <c r="C12" s="152">
        <v>16005.435006737694</v>
      </c>
      <c r="D12" s="14">
        <v>28.714330756447421</v>
      </c>
      <c r="E12" s="14">
        <v>-2.038571106026871</v>
      </c>
      <c r="F12" s="153"/>
      <c r="G12" s="154">
        <v>1.2701951552562016E-2</v>
      </c>
      <c r="H12" s="14"/>
    </row>
    <row r="13" spans="1:8" x14ac:dyDescent="0.3">
      <c r="A13" s="1" t="s">
        <v>99</v>
      </c>
      <c r="B13" s="152">
        <v>10.900620998089089</v>
      </c>
      <c r="C13" s="152">
        <v>10.993377194178505</v>
      </c>
      <c r="D13" s="14">
        <v>1.9722517304349627E-2</v>
      </c>
      <c r="E13" s="14">
        <v>0.85092579684842506</v>
      </c>
      <c r="F13" s="153"/>
      <c r="G13" s="154">
        <v>3.7819011089251946</v>
      </c>
      <c r="H13" s="14"/>
    </row>
    <row r="14" spans="1:8" ht="14.5" x14ac:dyDescent="0.3">
      <c r="A14" s="1" t="s">
        <v>100</v>
      </c>
      <c r="B14" s="152">
        <v>7005.4</v>
      </c>
      <c r="C14" s="152">
        <v>6795.6531940000004</v>
      </c>
      <c r="D14" s="14">
        <v>12.191648239268769</v>
      </c>
      <c r="E14" s="14">
        <v>-2.9940732292231593</v>
      </c>
      <c r="F14" s="153"/>
      <c r="G14" s="154">
        <v>-4.0764489341646355</v>
      </c>
      <c r="H14" s="14"/>
    </row>
    <row r="15" spans="1:8" x14ac:dyDescent="0.3">
      <c r="A15" s="6" t="s">
        <v>101</v>
      </c>
      <c r="B15" s="152">
        <v>52556.387107933915</v>
      </c>
      <c r="C15" s="152">
        <v>52275.025951975229</v>
      </c>
      <c r="D15" s="14">
        <v>93.783292041422555</v>
      </c>
      <c r="E15" s="14">
        <v>-0.53535102285638625</v>
      </c>
      <c r="F15" s="153"/>
      <c r="G15" s="154">
        <v>-1.3699691250817263</v>
      </c>
      <c r="H15" s="14"/>
    </row>
    <row r="16" spans="1:8" ht="14.5" x14ac:dyDescent="0.3">
      <c r="A16" s="1" t="s">
        <v>102</v>
      </c>
      <c r="B16" s="152">
        <v>5537.8149818140537</v>
      </c>
      <c r="C16" s="152">
        <v>4398.5665673501189</v>
      </c>
      <c r="D16" s="14">
        <v>7.8911879131041713</v>
      </c>
      <c r="E16" s="14">
        <v>-20.572164620977361</v>
      </c>
      <c r="F16" s="153"/>
      <c r="G16" s="154">
        <v>-20.278010069708042</v>
      </c>
      <c r="H16" s="14"/>
    </row>
    <row r="17" spans="1:8" ht="14.5" x14ac:dyDescent="0.3">
      <c r="A17" s="1" t="s">
        <v>103</v>
      </c>
      <c r="B17" s="152">
        <v>1002.7999999999998</v>
      </c>
      <c r="C17" s="152">
        <v>933.3590362799996</v>
      </c>
      <c r="D17" s="14">
        <v>1.6744799545267455</v>
      </c>
      <c r="E17" s="14">
        <v>-6.9247071918628098</v>
      </c>
      <c r="F17" s="153"/>
      <c r="G17" s="154">
        <v>0.41515082284672189</v>
      </c>
      <c r="H17" s="14"/>
    </row>
    <row r="18" spans="1:8" x14ac:dyDescent="0.3">
      <c r="A18" s="18" t="s">
        <v>104</v>
      </c>
      <c r="B18" s="152">
        <v>57091.402089747979</v>
      </c>
      <c r="C18" s="152">
        <v>55740.233483045355</v>
      </c>
      <c r="D18" s="14">
        <v>100</v>
      </c>
      <c r="E18" s="14">
        <v>-2.3666761670672933</v>
      </c>
      <c r="F18" s="153"/>
      <c r="G18" s="154">
        <v>-3.2353875034265132</v>
      </c>
      <c r="H18" s="14"/>
    </row>
    <row r="19" spans="1:8" x14ac:dyDescent="0.3">
      <c r="A19" s="12" t="s">
        <v>105</v>
      </c>
      <c r="B19" s="152">
        <v>25725.6002358882</v>
      </c>
      <c r="C19" s="152">
        <v>25727.414424139002</v>
      </c>
      <c r="D19" s="14">
        <v>46.155914348590905</v>
      </c>
      <c r="E19" s="14">
        <v>7.0520735538433911E-3</v>
      </c>
      <c r="F19" s="153"/>
      <c r="G19" s="154">
        <v>0.65854496833668152</v>
      </c>
      <c r="H19" s="14"/>
    </row>
    <row r="20" spans="1:8" x14ac:dyDescent="0.3">
      <c r="A20" s="6" t="s">
        <v>106</v>
      </c>
      <c r="B20" s="152">
        <v>31365.801853859779</v>
      </c>
      <c r="C20" s="152">
        <v>30012.819058906345</v>
      </c>
      <c r="D20" s="14">
        <v>53.844085651409081</v>
      </c>
      <c r="E20" s="14">
        <v>-4.3135603586902711</v>
      </c>
      <c r="F20" s="153"/>
      <c r="G20" s="154">
        <v>-6.4291126497134083</v>
      </c>
      <c r="H20" s="14"/>
    </row>
    <row r="21" spans="1:8" x14ac:dyDescent="0.3">
      <c r="A21" s="3"/>
      <c r="B21" s="155"/>
      <c r="C21" s="155"/>
      <c r="D21" s="155"/>
      <c r="E21" s="155"/>
      <c r="F21" s="155"/>
      <c r="G21" s="155"/>
      <c r="H21" s="1"/>
    </row>
    <row r="22" spans="1:8" x14ac:dyDescent="0.3">
      <c r="A22" s="1"/>
      <c r="B22" s="156"/>
      <c r="C22" s="156"/>
      <c r="D22" s="156"/>
      <c r="E22" s="156"/>
      <c r="F22" s="156"/>
      <c r="G22" s="156"/>
      <c r="H22" s="1"/>
    </row>
    <row r="23" spans="1:8" ht="14.5" x14ac:dyDescent="0.3">
      <c r="A23" s="157" t="s">
        <v>468</v>
      </c>
    </row>
    <row r="24" spans="1:8" ht="63" customHeight="1" x14ac:dyDescent="0.3">
      <c r="A24" s="158" t="s">
        <v>469</v>
      </c>
      <c r="B24" s="158"/>
      <c r="C24" s="158"/>
      <c r="D24" s="158"/>
      <c r="E24" s="158"/>
      <c r="F24" s="158"/>
      <c r="G24" s="158"/>
    </row>
    <row r="25" spans="1:8" ht="34.5" customHeight="1" x14ac:dyDescent="0.3">
      <c r="A25" s="159" t="s">
        <v>470</v>
      </c>
      <c r="B25" s="159"/>
      <c r="C25" s="159"/>
      <c r="D25" s="159"/>
      <c r="E25" s="159"/>
      <c r="F25" s="159"/>
      <c r="G25" s="159"/>
    </row>
    <row r="26" spans="1:8" ht="51" customHeight="1" x14ac:dyDescent="0.3">
      <c r="A26" s="158" t="s">
        <v>471</v>
      </c>
      <c r="B26" s="158"/>
      <c r="C26" s="158"/>
      <c r="D26" s="158"/>
      <c r="E26" s="158"/>
      <c r="F26" s="158"/>
      <c r="G26" s="158"/>
    </row>
    <row r="27" spans="1:8" x14ac:dyDescent="0.3">
      <c r="A27" s="1" t="s">
        <v>107</v>
      </c>
      <c r="D27" s="310" t="e">
        <v>#DIV/0!</v>
      </c>
    </row>
    <row r="28" spans="1:8" x14ac:dyDescent="0.3">
      <c r="A28" s="1" t="s">
        <v>91</v>
      </c>
    </row>
    <row r="29" spans="1:8" x14ac:dyDescent="0.3">
      <c r="A29" s="1"/>
    </row>
  </sheetData>
  <mergeCells count="5">
    <mergeCell ref="A2:B2"/>
    <mergeCell ref="B4:E4"/>
    <mergeCell ref="A24:G24"/>
    <mergeCell ref="A25:G25"/>
    <mergeCell ref="A26:G26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19"/>
  <sheetViews>
    <sheetView zoomScale="70" zoomScaleNormal="70" workbookViewId="0">
      <selection activeCell="A2" sqref="A2"/>
    </sheetView>
  </sheetViews>
  <sheetFormatPr defaultRowHeight="13" x14ac:dyDescent="0.3"/>
  <cols>
    <col min="1" max="1" width="74.75" style="19" customWidth="1"/>
    <col min="2" max="2" width="7.25" style="19" customWidth="1"/>
    <col min="3" max="233" width="8.75" style="19"/>
    <col min="234" max="234" width="29.25" style="19" customWidth="1"/>
    <col min="235" max="251" width="8.75" style="19"/>
    <col min="252" max="252" width="44.5" style="19" customWidth="1"/>
    <col min="253" max="489" width="8.75" style="19"/>
    <col min="490" max="490" width="29.25" style="19" customWidth="1"/>
    <col min="491" max="507" width="8.75" style="19"/>
    <col min="508" max="508" width="44.5" style="19" customWidth="1"/>
    <col min="509" max="745" width="8.75" style="19"/>
    <col min="746" max="746" width="29.25" style="19" customWidth="1"/>
    <col min="747" max="763" width="8.75" style="19"/>
    <col min="764" max="764" width="44.5" style="19" customWidth="1"/>
    <col min="765" max="1001" width="8.75" style="19"/>
    <col min="1002" max="1002" width="29.25" style="19" customWidth="1"/>
    <col min="1003" max="1019" width="8.75" style="19"/>
    <col min="1020" max="1020" width="44.5" style="19" customWidth="1"/>
    <col min="1021" max="1257" width="8.75" style="19"/>
    <col min="1258" max="1258" width="29.25" style="19" customWidth="1"/>
    <col min="1259" max="1275" width="8.75" style="19"/>
    <col min="1276" max="1276" width="44.5" style="19" customWidth="1"/>
    <col min="1277" max="1513" width="8.75" style="19"/>
    <col min="1514" max="1514" width="29.25" style="19" customWidth="1"/>
    <col min="1515" max="1531" width="8.75" style="19"/>
    <col min="1532" max="1532" width="44.5" style="19" customWidth="1"/>
    <col min="1533" max="1769" width="8.75" style="19"/>
    <col min="1770" max="1770" width="29.25" style="19" customWidth="1"/>
    <col min="1771" max="1787" width="8.75" style="19"/>
    <col min="1788" max="1788" width="44.5" style="19" customWidth="1"/>
    <col min="1789" max="2025" width="8.75" style="19"/>
    <col min="2026" max="2026" width="29.25" style="19" customWidth="1"/>
    <col min="2027" max="2043" width="8.75" style="19"/>
    <col min="2044" max="2044" width="44.5" style="19" customWidth="1"/>
    <col min="2045" max="2281" width="8.75" style="19"/>
    <col min="2282" max="2282" width="29.25" style="19" customWidth="1"/>
    <col min="2283" max="2299" width="8.75" style="19"/>
    <col min="2300" max="2300" width="44.5" style="19" customWidth="1"/>
    <col min="2301" max="2537" width="8.75" style="19"/>
    <col min="2538" max="2538" width="29.25" style="19" customWidth="1"/>
    <col min="2539" max="2555" width="8.75" style="19"/>
    <col min="2556" max="2556" width="44.5" style="19" customWidth="1"/>
    <col min="2557" max="2793" width="8.75" style="19"/>
    <col min="2794" max="2794" width="29.25" style="19" customWidth="1"/>
    <col min="2795" max="2811" width="8.75" style="19"/>
    <col min="2812" max="2812" width="44.5" style="19" customWidth="1"/>
    <col min="2813" max="3049" width="8.75" style="19"/>
    <col min="3050" max="3050" width="29.25" style="19" customWidth="1"/>
    <col min="3051" max="3067" width="8.75" style="19"/>
    <col min="3068" max="3068" width="44.5" style="19" customWidth="1"/>
    <col min="3069" max="3305" width="8.75" style="19"/>
    <col min="3306" max="3306" width="29.25" style="19" customWidth="1"/>
    <col min="3307" max="3323" width="8.75" style="19"/>
    <col min="3324" max="3324" width="44.5" style="19" customWidth="1"/>
    <col min="3325" max="3561" width="8.75" style="19"/>
    <col min="3562" max="3562" width="29.25" style="19" customWidth="1"/>
    <col min="3563" max="3579" width="8.75" style="19"/>
    <col min="3580" max="3580" width="44.5" style="19" customWidth="1"/>
    <col min="3581" max="3817" width="8.75" style="19"/>
    <col min="3818" max="3818" width="29.25" style="19" customWidth="1"/>
    <col min="3819" max="3835" width="8.75" style="19"/>
    <col min="3836" max="3836" width="44.5" style="19" customWidth="1"/>
    <col min="3837" max="4073" width="8.75" style="19"/>
    <col min="4074" max="4074" width="29.25" style="19" customWidth="1"/>
    <col min="4075" max="4091" width="8.75" style="19"/>
    <col min="4092" max="4092" width="44.5" style="19" customWidth="1"/>
    <col min="4093" max="4329" width="8.75" style="19"/>
    <col min="4330" max="4330" width="29.25" style="19" customWidth="1"/>
    <col min="4331" max="4347" width="8.75" style="19"/>
    <col min="4348" max="4348" width="44.5" style="19" customWidth="1"/>
    <col min="4349" max="4585" width="8.75" style="19"/>
    <col min="4586" max="4586" width="29.25" style="19" customWidth="1"/>
    <col min="4587" max="4603" width="8.75" style="19"/>
    <col min="4604" max="4604" width="44.5" style="19" customWidth="1"/>
    <col min="4605" max="4841" width="8.75" style="19"/>
    <col min="4842" max="4842" width="29.25" style="19" customWidth="1"/>
    <col min="4843" max="4859" width="8.75" style="19"/>
    <col min="4860" max="4860" width="44.5" style="19" customWidth="1"/>
    <col min="4861" max="5097" width="8.75" style="19"/>
    <col min="5098" max="5098" width="29.25" style="19" customWidth="1"/>
    <col min="5099" max="5115" width="8.75" style="19"/>
    <col min="5116" max="5116" width="44.5" style="19" customWidth="1"/>
    <col min="5117" max="5353" width="8.75" style="19"/>
    <col min="5354" max="5354" width="29.25" style="19" customWidth="1"/>
    <col min="5355" max="5371" width="8.75" style="19"/>
    <col min="5372" max="5372" width="44.5" style="19" customWidth="1"/>
    <col min="5373" max="5609" width="8.75" style="19"/>
    <col min="5610" max="5610" width="29.25" style="19" customWidth="1"/>
    <col min="5611" max="5627" width="8.75" style="19"/>
    <col min="5628" max="5628" width="44.5" style="19" customWidth="1"/>
    <col min="5629" max="5865" width="8.75" style="19"/>
    <col min="5866" max="5866" width="29.25" style="19" customWidth="1"/>
    <col min="5867" max="5883" width="8.75" style="19"/>
    <col min="5884" max="5884" width="44.5" style="19" customWidth="1"/>
    <col min="5885" max="6121" width="8.75" style="19"/>
    <col min="6122" max="6122" width="29.25" style="19" customWidth="1"/>
    <col min="6123" max="6139" width="8.75" style="19"/>
    <col min="6140" max="6140" width="44.5" style="19" customWidth="1"/>
    <col min="6141" max="6377" width="8.75" style="19"/>
    <col min="6378" max="6378" width="29.25" style="19" customWidth="1"/>
    <col min="6379" max="6395" width="8.75" style="19"/>
    <col min="6396" max="6396" width="44.5" style="19" customWidth="1"/>
    <col min="6397" max="6633" width="8.75" style="19"/>
    <col min="6634" max="6634" width="29.25" style="19" customWidth="1"/>
    <col min="6635" max="6651" width="8.75" style="19"/>
    <col min="6652" max="6652" width="44.5" style="19" customWidth="1"/>
    <col min="6653" max="6889" width="8.75" style="19"/>
    <col min="6890" max="6890" width="29.25" style="19" customWidth="1"/>
    <col min="6891" max="6907" width="8.75" style="19"/>
    <col min="6908" max="6908" width="44.5" style="19" customWidth="1"/>
    <col min="6909" max="7145" width="8.75" style="19"/>
    <col min="7146" max="7146" width="29.25" style="19" customWidth="1"/>
    <col min="7147" max="7163" width="8.75" style="19"/>
    <col min="7164" max="7164" width="44.5" style="19" customWidth="1"/>
    <col min="7165" max="7401" width="8.75" style="19"/>
    <col min="7402" max="7402" width="29.25" style="19" customWidth="1"/>
    <col min="7403" max="7419" width="8.75" style="19"/>
    <col min="7420" max="7420" width="44.5" style="19" customWidth="1"/>
    <col min="7421" max="7657" width="8.75" style="19"/>
    <col min="7658" max="7658" width="29.25" style="19" customWidth="1"/>
    <col min="7659" max="7675" width="8.75" style="19"/>
    <col min="7676" max="7676" width="44.5" style="19" customWidth="1"/>
    <col min="7677" max="7913" width="8.75" style="19"/>
    <col min="7914" max="7914" width="29.25" style="19" customWidth="1"/>
    <col min="7915" max="7931" width="8.75" style="19"/>
    <col min="7932" max="7932" width="44.5" style="19" customWidth="1"/>
    <col min="7933" max="8169" width="8.75" style="19"/>
    <col min="8170" max="8170" width="29.25" style="19" customWidth="1"/>
    <col min="8171" max="8187" width="8.75" style="19"/>
    <col min="8188" max="8188" width="44.5" style="19" customWidth="1"/>
    <col min="8189" max="8425" width="8.75" style="19"/>
    <col min="8426" max="8426" width="29.25" style="19" customWidth="1"/>
    <col min="8427" max="8443" width="8.75" style="19"/>
    <col min="8444" max="8444" width="44.5" style="19" customWidth="1"/>
    <col min="8445" max="8681" width="8.75" style="19"/>
    <col min="8682" max="8682" width="29.25" style="19" customWidth="1"/>
    <col min="8683" max="8699" width="8.75" style="19"/>
    <col min="8700" max="8700" width="44.5" style="19" customWidth="1"/>
    <col min="8701" max="8937" width="8.75" style="19"/>
    <col min="8938" max="8938" width="29.25" style="19" customWidth="1"/>
    <col min="8939" max="8955" width="8.75" style="19"/>
    <col min="8956" max="8956" width="44.5" style="19" customWidth="1"/>
    <col min="8957" max="9193" width="8.75" style="19"/>
    <col min="9194" max="9194" width="29.25" style="19" customWidth="1"/>
    <col min="9195" max="9211" width="8.75" style="19"/>
    <col min="9212" max="9212" width="44.5" style="19" customWidth="1"/>
    <col min="9213" max="9449" width="8.75" style="19"/>
    <col min="9450" max="9450" width="29.25" style="19" customWidth="1"/>
    <col min="9451" max="9467" width="8.75" style="19"/>
    <col min="9468" max="9468" width="44.5" style="19" customWidth="1"/>
    <col min="9469" max="9705" width="8.75" style="19"/>
    <col min="9706" max="9706" width="29.25" style="19" customWidth="1"/>
    <col min="9707" max="9723" width="8.75" style="19"/>
    <col min="9724" max="9724" width="44.5" style="19" customWidth="1"/>
    <col min="9725" max="9961" width="8.75" style="19"/>
    <col min="9962" max="9962" width="29.25" style="19" customWidth="1"/>
    <col min="9963" max="9979" width="8.75" style="19"/>
    <col min="9980" max="9980" width="44.5" style="19" customWidth="1"/>
    <col min="9981" max="10217" width="8.75" style="19"/>
    <col min="10218" max="10218" width="29.25" style="19" customWidth="1"/>
    <col min="10219" max="10235" width="8.75" style="19"/>
    <col min="10236" max="10236" width="44.5" style="19" customWidth="1"/>
    <col min="10237" max="10473" width="8.75" style="19"/>
    <col min="10474" max="10474" width="29.25" style="19" customWidth="1"/>
    <col min="10475" max="10491" width="8.75" style="19"/>
    <col min="10492" max="10492" width="44.5" style="19" customWidth="1"/>
    <col min="10493" max="10729" width="8.75" style="19"/>
    <col min="10730" max="10730" width="29.25" style="19" customWidth="1"/>
    <col min="10731" max="10747" width="8.75" style="19"/>
    <col min="10748" max="10748" width="44.5" style="19" customWidth="1"/>
    <col min="10749" max="10985" width="8.75" style="19"/>
    <col min="10986" max="10986" width="29.25" style="19" customWidth="1"/>
    <col min="10987" max="11003" width="8.75" style="19"/>
    <col min="11004" max="11004" width="44.5" style="19" customWidth="1"/>
    <col min="11005" max="11241" width="8.75" style="19"/>
    <col min="11242" max="11242" width="29.25" style="19" customWidth="1"/>
    <col min="11243" max="11259" width="8.75" style="19"/>
    <col min="11260" max="11260" width="44.5" style="19" customWidth="1"/>
    <col min="11261" max="11497" width="8.75" style="19"/>
    <col min="11498" max="11498" width="29.25" style="19" customWidth="1"/>
    <col min="11499" max="11515" width="8.75" style="19"/>
    <col min="11516" max="11516" width="44.5" style="19" customWidth="1"/>
    <col min="11517" max="11753" width="8.75" style="19"/>
    <col min="11754" max="11754" width="29.25" style="19" customWidth="1"/>
    <col min="11755" max="11771" width="8.75" style="19"/>
    <col min="11772" max="11772" width="44.5" style="19" customWidth="1"/>
    <col min="11773" max="12009" width="8.75" style="19"/>
    <col min="12010" max="12010" width="29.25" style="19" customWidth="1"/>
    <col min="12011" max="12027" width="8.75" style="19"/>
    <col min="12028" max="12028" width="44.5" style="19" customWidth="1"/>
    <col min="12029" max="12265" width="8.75" style="19"/>
    <col min="12266" max="12266" width="29.25" style="19" customWidth="1"/>
    <col min="12267" max="12283" width="8.75" style="19"/>
    <col min="12284" max="12284" width="44.5" style="19" customWidth="1"/>
    <col min="12285" max="12521" width="8.75" style="19"/>
    <col min="12522" max="12522" width="29.25" style="19" customWidth="1"/>
    <col min="12523" max="12539" width="8.75" style="19"/>
    <col min="12540" max="12540" width="44.5" style="19" customWidth="1"/>
    <col min="12541" max="12777" width="8.75" style="19"/>
    <col min="12778" max="12778" width="29.25" style="19" customWidth="1"/>
    <col min="12779" max="12795" width="8.75" style="19"/>
    <col min="12796" max="12796" width="44.5" style="19" customWidth="1"/>
    <col min="12797" max="13033" width="8.75" style="19"/>
    <col min="13034" max="13034" width="29.25" style="19" customWidth="1"/>
    <col min="13035" max="13051" width="8.75" style="19"/>
    <col min="13052" max="13052" width="44.5" style="19" customWidth="1"/>
    <col min="13053" max="13289" width="8.75" style="19"/>
    <col min="13290" max="13290" width="29.25" style="19" customWidth="1"/>
    <col min="13291" max="13307" width="8.75" style="19"/>
    <col min="13308" max="13308" width="44.5" style="19" customWidth="1"/>
    <col min="13309" max="13545" width="8.75" style="19"/>
    <col min="13546" max="13546" width="29.25" style="19" customWidth="1"/>
    <col min="13547" max="13563" width="8.75" style="19"/>
    <col min="13564" max="13564" width="44.5" style="19" customWidth="1"/>
    <col min="13565" max="13801" width="8.75" style="19"/>
    <col min="13802" max="13802" width="29.25" style="19" customWidth="1"/>
    <col min="13803" max="13819" width="8.75" style="19"/>
    <col min="13820" max="13820" width="44.5" style="19" customWidth="1"/>
    <col min="13821" max="14057" width="8.75" style="19"/>
    <col min="14058" max="14058" width="29.25" style="19" customWidth="1"/>
    <col min="14059" max="14075" width="8.75" style="19"/>
    <col min="14076" max="14076" width="44.5" style="19" customWidth="1"/>
    <col min="14077" max="14313" width="8.75" style="19"/>
    <col min="14314" max="14314" width="29.25" style="19" customWidth="1"/>
    <col min="14315" max="14331" width="8.75" style="19"/>
    <col min="14332" max="14332" width="44.5" style="19" customWidth="1"/>
    <col min="14333" max="14569" width="8.75" style="19"/>
    <col min="14570" max="14570" width="29.25" style="19" customWidth="1"/>
    <col min="14571" max="14587" width="8.75" style="19"/>
    <col min="14588" max="14588" width="44.5" style="19" customWidth="1"/>
    <col min="14589" max="14825" width="8.75" style="19"/>
    <col min="14826" max="14826" width="29.25" style="19" customWidth="1"/>
    <col min="14827" max="14843" width="8.75" style="19"/>
    <col min="14844" max="14844" width="44.5" style="19" customWidth="1"/>
    <col min="14845" max="15081" width="8.75" style="19"/>
    <col min="15082" max="15082" width="29.25" style="19" customWidth="1"/>
    <col min="15083" max="15099" width="8.75" style="19"/>
    <col min="15100" max="15100" width="44.5" style="19" customWidth="1"/>
    <col min="15101" max="15337" width="8.75" style="19"/>
    <col min="15338" max="15338" width="29.25" style="19" customWidth="1"/>
    <col min="15339" max="15355" width="8.75" style="19"/>
    <col min="15356" max="15356" width="44.5" style="19" customWidth="1"/>
    <col min="15357" max="15593" width="8.75" style="19"/>
    <col min="15594" max="15594" width="29.25" style="19" customWidth="1"/>
    <col min="15595" max="15611" width="8.75" style="19"/>
    <col min="15612" max="15612" width="44.5" style="19" customWidth="1"/>
    <col min="15613" max="15849" width="8.75" style="19"/>
    <col min="15850" max="15850" width="29.25" style="19" customWidth="1"/>
    <col min="15851" max="15867" width="8.75" style="19"/>
    <col min="15868" max="15868" width="44.5" style="19" customWidth="1"/>
    <col min="15869" max="16105" width="8.75" style="19"/>
    <col min="16106" max="16106" width="29.25" style="19" customWidth="1"/>
    <col min="16107" max="16123" width="8.75" style="19"/>
    <col min="16124" max="16124" width="44.5" style="19" customWidth="1"/>
    <col min="16125" max="16361" width="8.75" style="19"/>
    <col min="16362" max="16362" width="29.25" style="19" customWidth="1"/>
    <col min="16363" max="16381" width="8.75" style="19"/>
    <col min="16382" max="16384" width="8.33203125" style="19" customWidth="1"/>
  </cols>
  <sheetData>
    <row r="1" spans="1:7" x14ac:dyDescent="0.3">
      <c r="A1" s="134" t="s">
        <v>108</v>
      </c>
      <c r="B1" s="134"/>
    </row>
    <row r="2" spans="1:7" x14ac:dyDescent="0.3">
      <c r="A2" s="134"/>
      <c r="B2" s="134"/>
    </row>
    <row r="3" spans="1:7" x14ac:dyDescent="0.3">
      <c r="A3" s="135"/>
      <c r="B3" s="135"/>
      <c r="C3" s="136"/>
      <c r="D3" s="136"/>
      <c r="E3" s="137" t="s">
        <v>109</v>
      </c>
    </row>
    <row r="4" spans="1:7" x14ac:dyDescent="0.3">
      <c r="A4" s="135"/>
      <c r="B4" s="135">
        <v>2015</v>
      </c>
      <c r="C4" s="138">
        <v>2018</v>
      </c>
      <c r="D4" s="138">
        <v>2019</v>
      </c>
      <c r="E4" s="138">
        <v>2020</v>
      </c>
    </row>
    <row r="5" spans="1:7" x14ac:dyDescent="0.3">
      <c r="A5" s="134"/>
      <c r="B5" s="134"/>
    </row>
    <row r="6" spans="1:7" x14ac:dyDescent="0.3">
      <c r="A6" s="139" t="s">
        <v>110</v>
      </c>
      <c r="B6" s="140">
        <v>100</v>
      </c>
      <c r="C6" s="140">
        <v>104.56393790418178</v>
      </c>
      <c r="D6" s="140">
        <v>105.9861291159126</v>
      </c>
      <c r="E6" s="140">
        <v>108.55903528932235</v>
      </c>
      <c r="G6" s="131"/>
    </row>
    <row r="7" spans="1:7" x14ac:dyDescent="0.3">
      <c r="A7" s="139" t="s">
        <v>111</v>
      </c>
      <c r="B7" s="140">
        <v>100</v>
      </c>
      <c r="C7" s="140">
        <v>99.434917420607064</v>
      </c>
      <c r="D7" s="140">
        <v>100.21110793314016</v>
      </c>
      <c r="E7" s="140">
        <v>98.155229515977027</v>
      </c>
      <c r="G7" s="131"/>
    </row>
    <row r="8" spans="1:7" x14ac:dyDescent="0.3">
      <c r="A8" s="114" t="s">
        <v>112</v>
      </c>
      <c r="B8" s="140">
        <v>100</v>
      </c>
      <c r="C8" s="140">
        <v>103.60214469511656</v>
      </c>
      <c r="D8" s="140">
        <v>104.95499433572671</v>
      </c>
      <c r="E8" s="140">
        <v>106.13927843195758</v>
      </c>
      <c r="G8" s="131"/>
    </row>
    <row r="9" spans="1:7" x14ac:dyDescent="0.3">
      <c r="A9" s="141" t="s">
        <v>75</v>
      </c>
      <c r="B9" s="142">
        <v>100</v>
      </c>
      <c r="C9" s="142">
        <v>102.96776569571031</v>
      </c>
      <c r="D9" s="142">
        <v>104.00207983443222</v>
      </c>
      <c r="E9" s="142">
        <v>104.93576605944868</v>
      </c>
      <c r="G9" s="131"/>
    </row>
    <row r="10" spans="1:7" x14ac:dyDescent="0.3">
      <c r="A10" s="141"/>
      <c r="B10" s="140"/>
      <c r="C10" s="140"/>
      <c r="D10" s="140"/>
      <c r="E10" s="140"/>
      <c r="G10" s="131"/>
    </row>
    <row r="11" spans="1:7" x14ac:dyDescent="0.3">
      <c r="A11" s="141" t="s">
        <v>113</v>
      </c>
      <c r="B11" s="142">
        <v>100</v>
      </c>
      <c r="C11" s="142">
        <v>103.34717433727157</v>
      </c>
      <c r="D11" s="142">
        <v>104.16569515845744</v>
      </c>
      <c r="E11" s="142">
        <v>103.4915029147965</v>
      </c>
      <c r="G11" s="131"/>
    </row>
    <row r="12" spans="1:7" x14ac:dyDescent="0.3">
      <c r="A12" s="139" t="s">
        <v>114</v>
      </c>
      <c r="B12" s="140">
        <v>100</v>
      </c>
      <c r="C12" s="140">
        <v>92.322883270032605</v>
      </c>
      <c r="D12" s="140">
        <v>94.169340935433269</v>
      </c>
      <c r="E12" s="140">
        <v>92.097615434853765</v>
      </c>
      <c r="G12" s="131"/>
    </row>
    <row r="13" spans="1:7" x14ac:dyDescent="0.3">
      <c r="A13" s="139" t="s">
        <v>115</v>
      </c>
      <c r="B13" s="140">
        <v>100</v>
      </c>
      <c r="C13" s="140">
        <v>107.09251626170611</v>
      </c>
      <c r="D13" s="140">
        <v>106.02159109908908</v>
      </c>
      <c r="E13" s="140">
        <v>107.18782860117909</v>
      </c>
      <c r="G13" s="131"/>
    </row>
    <row r="14" spans="1:7" x14ac:dyDescent="0.3">
      <c r="A14" s="139" t="s">
        <v>116</v>
      </c>
      <c r="B14" s="140">
        <v>100</v>
      </c>
      <c r="C14" s="140">
        <v>108.85272371903044</v>
      </c>
      <c r="D14" s="140">
        <v>112.0094527068823</v>
      </c>
      <c r="E14" s="140">
        <v>101.36855469972848</v>
      </c>
      <c r="G14" s="131"/>
    </row>
    <row r="15" spans="1:7" x14ac:dyDescent="0.3">
      <c r="A15" s="139"/>
      <c r="B15" s="140"/>
      <c r="C15" s="140"/>
      <c r="D15" s="140"/>
      <c r="E15" s="140"/>
      <c r="G15" s="131"/>
    </row>
    <row r="16" spans="1:7" x14ac:dyDescent="0.3">
      <c r="A16" s="141" t="s">
        <v>77</v>
      </c>
      <c r="B16" s="142">
        <v>100</v>
      </c>
      <c r="C16" s="142">
        <v>102.76035041315403</v>
      </c>
      <c r="D16" s="142">
        <v>103.97236194994883</v>
      </c>
      <c r="E16" s="142">
        <v>106.32308208048346</v>
      </c>
      <c r="G16" s="131"/>
    </row>
    <row r="17" spans="1:5" x14ac:dyDescent="0.3">
      <c r="A17" s="143"/>
      <c r="B17" s="143"/>
      <c r="C17" s="143"/>
      <c r="D17" s="143"/>
      <c r="E17" s="143"/>
    </row>
    <row r="18" spans="1:5" x14ac:dyDescent="0.3">
      <c r="A18" s="114"/>
      <c r="B18" s="114"/>
      <c r="C18" s="144"/>
      <c r="D18" s="144"/>
      <c r="E18" s="144"/>
    </row>
    <row r="19" spans="1:5" x14ac:dyDescent="0.3">
      <c r="A19" s="114" t="s">
        <v>117</v>
      </c>
      <c r="B19" s="114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10"/>
  <sheetViews>
    <sheetView zoomScale="70" zoomScaleNormal="70" workbookViewId="0">
      <selection activeCell="A2" sqref="A2"/>
    </sheetView>
  </sheetViews>
  <sheetFormatPr defaultRowHeight="13" x14ac:dyDescent="0.3"/>
  <cols>
    <col min="1" max="1" width="42.83203125" style="19" customWidth="1"/>
    <col min="2" max="5" width="8.75" style="19"/>
    <col min="6" max="7" width="8.33203125" style="19" customWidth="1"/>
    <col min="8" max="256" width="8.75" style="19"/>
    <col min="257" max="257" width="42.83203125" style="19" customWidth="1"/>
    <col min="258" max="261" width="8.75" style="19"/>
    <col min="262" max="263" width="8.33203125" style="19" customWidth="1"/>
    <col min="264" max="512" width="8.75" style="19"/>
    <col min="513" max="513" width="42.83203125" style="19" customWidth="1"/>
    <col min="514" max="517" width="8.75" style="19"/>
    <col min="518" max="519" width="8.33203125" style="19" customWidth="1"/>
    <col min="520" max="768" width="8.75" style="19"/>
    <col min="769" max="769" width="42.83203125" style="19" customWidth="1"/>
    <col min="770" max="773" width="8.75" style="19"/>
    <col min="774" max="775" width="8.33203125" style="19" customWidth="1"/>
    <col min="776" max="1024" width="8.75" style="19"/>
    <col min="1025" max="1025" width="42.83203125" style="19" customWidth="1"/>
    <col min="1026" max="1029" width="8.75" style="19"/>
    <col min="1030" max="1031" width="8.33203125" style="19" customWidth="1"/>
    <col min="1032" max="1280" width="8.75" style="19"/>
    <col min="1281" max="1281" width="42.83203125" style="19" customWidth="1"/>
    <col min="1282" max="1285" width="8.75" style="19"/>
    <col min="1286" max="1287" width="8.33203125" style="19" customWidth="1"/>
    <col min="1288" max="1536" width="8.75" style="19"/>
    <col min="1537" max="1537" width="42.83203125" style="19" customWidth="1"/>
    <col min="1538" max="1541" width="8.75" style="19"/>
    <col min="1542" max="1543" width="8.33203125" style="19" customWidth="1"/>
    <col min="1544" max="1792" width="8.75" style="19"/>
    <col min="1793" max="1793" width="42.83203125" style="19" customWidth="1"/>
    <col min="1794" max="1797" width="8.75" style="19"/>
    <col min="1798" max="1799" width="8.33203125" style="19" customWidth="1"/>
    <col min="1800" max="2048" width="8.75" style="19"/>
    <col min="2049" max="2049" width="42.83203125" style="19" customWidth="1"/>
    <col min="2050" max="2053" width="8.75" style="19"/>
    <col min="2054" max="2055" width="8.33203125" style="19" customWidth="1"/>
    <col min="2056" max="2304" width="8.75" style="19"/>
    <col min="2305" max="2305" width="42.83203125" style="19" customWidth="1"/>
    <col min="2306" max="2309" width="8.75" style="19"/>
    <col min="2310" max="2311" width="8.33203125" style="19" customWidth="1"/>
    <col min="2312" max="2560" width="8.75" style="19"/>
    <col min="2561" max="2561" width="42.83203125" style="19" customWidth="1"/>
    <col min="2562" max="2565" width="8.75" style="19"/>
    <col min="2566" max="2567" width="8.33203125" style="19" customWidth="1"/>
    <col min="2568" max="2816" width="8.75" style="19"/>
    <col min="2817" max="2817" width="42.83203125" style="19" customWidth="1"/>
    <col min="2818" max="2821" width="8.75" style="19"/>
    <col min="2822" max="2823" width="8.33203125" style="19" customWidth="1"/>
    <col min="2824" max="3072" width="8.75" style="19"/>
    <col min="3073" max="3073" width="42.83203125" style="19" customWidth="1"/>
    <col min="3074" max="3077" width="8.75" style="19"/>
    <col min="3078" max="3079" width="8.33203125" style="19" customWidth="1"/>
    <col min="3080" max="3328" width="8.75" style="19"/>
    <col min="3329" max="3329" width="42.83203125" style="19" customWidth="1"/>
    <col min="3330" max="3333" width="8.75" style="19"/>
    <col min="3334" max="3335" width="8.33203125" style="19" customWidth="1"/>
    <col min="3336" max="3584" width="8.75" style="19"/>
    <col min="3585" max="3585" width="42.83203125" style="19" customWidth="1"/>
    <col min="3586" max="3589" width="8.75" style="19"/>
    <col min="3590" max="3591" width="8.33203125" style="19" customWidth="1"/>
    <col min="3592" max="3840" width="8.75" style="19"/>
    <col min="3841" max="3841" width="42.83203125" style="19" customWidth="1"/>
    <col min="3842" max="3845" width="8.75" style="19"/>
    <col min="3846" max="3847" width="8.33203125" style="19" customWidth="1"/>
    <col min="3848" max="4096" width="8.75" style="19"/>
    <col min="4097" max="4097" width="42.83203125" style="19" customWidth="1"/>
    <col min="4098" max="4101" width="8.75" style="19"/>
    <col min="4102" max="4103" width="8.33203125" style="19" customWidth="1"/>
    <col min="4104" max="4352" width="8.75" style="19"/>
    <col min="4353" max="4353" width="42.83203125" style="19" customWidth="1"/>
    <col min="4354" max="4357" width="8.75" style="19"/>
    <col min="4358" max="4359" width="8.33203125" style="19" customWidth="1"/>
    <col min="4360" max="4608" width="8.75" style="19"/>
    <col min="4609" max="4609" width="42.83203125" style="19" customWidth="1"/>
    <col min="4610" max="4613" width="8.75" style="19"/>
    <col min="4614" max="4615" width="8.33203125" style="19" customWidth="1"/>
    <col min="4616" max="4864" width="8.75" style="19"/>
    <col min="4865" max="4865" width="42.83203125" style="19" customWidth="1"/>
    <col min="4866" max="4869" width="8.75" style="19"/>
    <col min="4870" max="4871" width="8.33203125" style="19" customWidth="1"/>
    <col min="4872" max="5120" width="8.75" style="19"/>
    <col min="5121" max="5121" width="42.83203125" style="19" customWidth="1"/>
    <col min="5122" max="5125" width="8.75" style="19"/>
    <col min="5126" max="5127" width="8.33203125" style="19" customWidth="1"/>
    <col min="5128" max="5376" width="8.75" style="19"/>
    <col min="5377" max="5377" width="42.83203125" style="19" customWidth="1"/>
    <col min="5378" max="5381" width="8.75" style="19"/>
    <col min="5382" max="5383" width="8.33203125" style="19" customWidth="1"/>
    <col min="5384" max="5632" width="8.75" style="19"/>
    <col min="5633" max="5633" width="42.83203125" style="19" customWidth="1"/>
    <col min="5634" max="5637" width="8.75" style="19"/>
    <col min="5638" max="5639" width="8.33203125" style="19" customWidth="1"/>
    <col min="5640" max="5888" width="8.75" style="19"/>
    <col min="5889" max="5889" width="42.83203125" style="19" customWidth="1"/>
    <col min="5890" max="5893" width="8.75" style="19"/>
    <col min="5894" max="5895" width="8.33203125" style="19" customWidth="1"/>
    <col min="5896" max="6144" width="8.75" style="19"/>
    <col min="6145" max="6145" width="42.83203125" style="19" customWidth="1"/>
    <col min="6146" max="6149" width="8.75" style="19"/>
    <col min="6150" max="6151" width="8.33203125" style="19" customWidth="1"/>
    <col min="6152" max="6400" width="8.75" style="19"/>
    <col min="6401" max="6401" width="42.83203125" style="19" customWidth="1"/>
    <col min="6402" max="6405" width="8.75" style="19"/>
    <col min="6406" max="6407" width="8.33203125" style="19" customWidth="1"/>
    <col min="6408" max="6656" width="8.75" style="19"/>
    <col min="6657" max="6657" width="42.83203125" style="19" customWidth="1"/>
    <col min="6658" max="6661" width="8.75" style="19"/>
    <col min="6662" max="6663" width="8.33203125" style="19" customWidth="1"/>
    <col min="6664" max="6912" width="8.75" style="19"/>
    <col min="6913" max="6913" width="42.83203125" style="19" customWidth="1"/>
    <col min="6914" max="6917" width="8.75" style="19"/>
    <col min="6918" max="6919" width="8.33203125" style="19" customWidth="1"/>
    <col min="6920" max="7168" width="8.75" style="19"/>
    <col min="7169" max="7169" width="42.83203125" style="19" customWidth="1"/>
    <col min="7170" max="7173" width="8.75" style="19"/>
    <col min="7174" max="7175" width="8.33203125" style="19" customWidth="1"/>
    <col min="7176" max="7424" width="8.75" style="19"/>
    <col min="7425" max="7425" width="42.83203125" style="19" customWidth="1"/>
    <col min="7426" max="7429" width="8.75" style="19"/>
    <col min="7430" max="7431" width="8.33203125" style="19" customWidth="1"/>
    <col min="7432" max="7680" width="8.75" style="19"/>
    <col min="7681" max="7681" width="42.83203125" style="19" customWidth="1"/>
    <col min="7682" max="7685" width="8.75" style="19"/>
    <col min="7686" max="7687" width="8.33203125" style="19" customWidth="1"/>
    <col min="7688" max="7936" width="8.75" style="19"/>
    <col min="7937" max="7937" width="42.83203125" style="19" customWidth="1"/>
    <col min="7938" max="7941" width="8.75" style="19"/>
    <col min="7942" max="7943" width="8.33203125" style="19" customWidth="1"/>
    <col min="7944" max="8192" width="8.75" style="19"/>
    <col min="8193" max="8193" width="42.83203125" style="19" customWidth="1"/>
    <col min="8194" max="8197" width="8.75" style="19"/>
    <col min="8198" max="8199" width="8.33203125" style="19" customWidth="1"/>
    <col min="8200" max="8448" width="8.75" style="19"/>
    <col min="8449" max="8449" width="42.83203125" style="19" customWidth="1"/>
    <col min="8450" max="8453" width="8.75" style="19"/>
    <col min="8454" max="8455" width="8.33203125" style="19" customWidth="1"/>
    <col min="8456" max="8704" width="8.75" style="19"/>
    <col min="8705" max="8705" width="42.83203125" style="19" customWidth="1"/>
    <col min="8706" max="8709" width="8.75" style="19"/>
    <col min="8710" max="8711" width="8.33203125" style="19" customWidth="1"/>
    <col min="8712" max="8960" width="8.75" style="19"/>
    <col min="8961" max="8961" width="42.83203125" style="19" customWidth="1"/>
    <col min="8962" max="8965" width="8.75" style="19"/>
    <col min="8966" max="8967" width="8.33203125" style="19" customWidth="1"/>
    <col min="8968" max="9216" width="8.75" style="19"/>
    <col min="9217" max="9217" width="42.83203125" style="19" customWidth="1"/>
    <col min="9218" max="9221" width="8.75" style="19"/>
    <col min="9222" max="9223" width="8.33203125" style="19" customWidth="1"/>
    <col min="9224" max="9472" width="8.75" style="19"/>
    <col min="9473" max="9473" width="42.83203125" style="19" customWidth="1"/>
    <col min="9474" max="9477" width="8.75" style="19"/>
    <col min="9478" max="9479" width="8.33203125" style="19" customWidth="1"/>
    <col min="9480" max="9728" width="8.75" style="19"/>
    <col min="9729" max="9729" width="42.83203125" style="19" customWidth="1"/>
    <col min="9730" max="9733" width="8.75" style="19"/>
    <col min="9734" max="9735" width="8.33203125" style="19" customWidth="1"/>
    <col min="9736" max="9984" width="8.75" style="19"/>
    <col min="9985" max="9985" width="42.83203125" style="19" customWidth="1"/>
    <col min="9986" max="9989" width="8.75" style="19"/>
    <col min="9990" max="9991" width="8.33203125" style="19" customWidth="1"/>
    <col min="9992" max="10240" width="8.75" style="19"/>
    <col min="10241" max="10241" width="42.83203125" style="19" customWidth="1"/>
    <col min="10242" max="10245" width="8.75" style="19"/>
    <col min="10246" max="10247" width="8.33203125" style="19" customWidth="1"/>
    <col min="10248" max="10496" width="8.75" style="19"/>
    <col min="10497" max="10497" width="42.83203125" style="19" customWidth="1"/>
    <col min="10498" max="10501" width="8.75" style="19"/>
    <col min="10502" max="10503" width="8.33203125" style="19" customWidth="1"/>
    <col min="10504" max="10752" width="8.75" style="19"/>
    <col min="10753" max="10753" width="42.83203125" style="19" customWidth="1"/>
    <col min="10754" max="10757" width="8.75" style="19"/>
    <col min="10758" max="10759" width="8.33203125" style="19" customWidth="1"/>
    <col min="10760" max="11008" width="8.75" style="19"/>
    <col min="11009" max="11009" width="42.83203125" style="19" customWidth="1"/>
    <col min="11010" max="11013" width="8.75" style="19"/>
    <col min="11014" max="11015" width="8.33203125" style="19" customWidth="1"/>
    <col min="11016" max="11264" width="8.75" style="19"/>
    <col min="11265" max="11265" width="42.83203125" style="19" customWidth="1"/>
    <col min="11266" max="11269" width="8.75" style="19"/>
    <col min="11270" max="11271" width="8.33203125" style="19" customWidth="1"/>
    <col min="11272" max="11520" width="8.75" style="19"/>
    <col min="11521" max="11521" width="42.83203125" style="19" customWidth="1"/>
    <col min="11522" max="11525" width="8.75" style="19"/>
    <col min="11526" max="11527" width="8.33203125" style="19" customWidth="1"/>
    <col min="11528" max="11776" width="8.75" style="19"/>
    <col min="11777" max="11777" width="42.83203125" style="19" customWidth="1"/>
    <col min="11778" max="11781" width="8.75" style="19"/>
    <col min="11782" max="11783" width="8.33203125" style="19" customWidth="1"/>
    <col min="11784" max="12032" width="8.75" style="19"/>
    <col min="12033" max="12033" width="42.83203125" style="19" customWidth="1"/>
    <col min="12034" max="12037" width="8.75" style="19"/>
    <col min="12038" max="12039" width="8.33203125" style="19" customWidth="1"/>
    <col min="12040" max="12288" width="8.75" style="19"/>
    <col min="12289" max="12289" width="42.83203125" style="19" customWidth="1"/>
    <col min="12290" max="12293" width="8.75" style="19"/>
    <col min="12294" max="12295" width="8.33203125" style="19" customWidth="1"/>
    <col min="12296" max="12544" width="8.75" style="19"/>
    <col min="12545" max="12545" width="42.83203125" style="19" customWidth="1"/>
    <col min="12546" max="12549" width="8.75" style="19"/>
    <col min="12550" max="12551" width="8.33203125" style="19" customWidth="1"/>
    <col min="12552" max="12800" width="8.75" style="19"/>
    <col min="12801" max="12801" width="42.83203125" style="19" customWidth="1"/>
    <col min="12802" max="12805" width="8.75" style="19"/>
    <col min="12806" max="12807" width="8.33203125" style="19" customWidth="1"/>
    <col min="12808" max="13056" width="8.75" style="19"/>
    <col min="13057" max="13057" width="42.83203125" style="19" customWidth="1"/>
    <col min="13058" max="13061" width="8.75" style="19"/>
    <col min="13062" max="13063" width="8.33203125" style="19" customWidth="1"/>
    <col min="13064" max="13312" width="8.75" style="19"/>
    <col min="13313" max="13313" width="42.83203125" style="19" customWidth="1"/>
    <col min="13314" max="13317" width="8.75" style="19"/>
    <col min="13318" max="13319" width="8.33203125" style="19" customWidth="1"/>
    <col min="13320" max="13568" width="8.75" style="19"/>
    <col min="13569" max="13569" width="42.83203125" style="19" customWidth="1"/>
    <col min="13570" max="13573" width="8.75" style="19"/>
    <col min="13574" max="13575" width="8.33203125" style="19" customWidth="1"/>
    <col min="13576" max="13824" width="8.75" style="19"/>
    <col min="13825" max="13825" width="42.83203125" style="19" customWidth="1"/>
    <col min="13826" max="13829" width="8.75" style="19"/>
    <col min="13830" max="13831" width="8.33203125" style="19" customWidth="1"/>
    <col min="13832" max="14080" width="8.75" style="19"/>
    <col min="14081" max="14081" width="42.83203125" style="19" customWidth="1"/>
    <col min="14082" max="14085" width="8.75" style="19"/>
    <col min="14086" max="14087" width="8.33203125" style="19" customWidth="1"/>
    <col min="14088" max="14336" width="8.75" style="19"/>
    <col min="14337" max="14337" width="42.83203125" style="19" customWidth="1"/>
    <col min="14338" max="14341" width="8.75" style="19"/>
    <col min="14342" max="14343" width="8.33203125" style="19" customWidth="1"/>
    <col min="14344" max="14592" width="8.75" style="19"/>
    <col min="14593" max="14593" width="42.83203125" style="19" customWidth="1"/>
    <col min="14594" max="14597" width="8.75" style="19"/>
    <col min="14598" max="14599" width="8.33203125" style="19" customWidth="1"/>
    <col min="14600" max="14848" width="8.75" style="19"/>
    <col min="14849" max="14849" width="42.83203125" style="19" customWidth="1"/>
    <col min="14850" max="14853" width="8.75" style="19"/>
    <col min="14854" max="14855" width="8.33203125" style="19" customWidth="1"/>
    <col min="14856" max="15104" width="8.75" style="19"/>
    <col min="15105" max="15105" width="42.83203125" style="19" customWidth="1"/>
    <col min="15106" max="15109" width="8.75" style="19"/>
    <col min="15110" max="15111" width="8.33203125" style="19" customWidth="1"/>
    <col min="15112" max="15360" width="8.75" style="19"/>
    <col min="15361" max="15361" width="42.83203125" style="19" customWidth="1"/>
    <col min="15362" max="15365" width="8.75" style="19"/>
    <col min="15366" max="15367" width="8.33203125" style="19" customWidth="1"/>
    <col min="15368" max="15616" width="8.75" style="19"/>
    <col min="15617" max="15617" width="42.83203125" style="19" customWidth="1"/>
    <col min="15618" max="15621" width="8.75" style="19"/>
    <col min="15622" max="15623" width="8.33203125" style="19" customWidth="1"/>
    <col min="15624" max="15872" width="8.75" style="19"/>
    <col min="15873" max="15873" width="42.83203125" style="19" customWidth="1"/>
    <col min="15874" max="15877" width="8.75" style="19"/>
    <col min="15878" max="15879" width="8.33203125" style="19" customWidth="1"/>
    <col min="15880" max="16128" width="8.75" style="19"/>
    <col min="16129" max="16129" width="42.83203125" style="19" customWidth="1"/>
    <col min="16130" max="16133" width="8.75" style="19"/>
    <col min="16134" max="16135" width="8.33203125" style="19" customWidth="1"/>
    <col min="16136" max="16384" width="8.75" style="19"/>
  </cols>
  <sheetData>
    <row r="1" spans="1:7" x14ac:dyDescent="0.3">
      <c r="A1" s="19" t="s">
        <v>118</v>
      </c>
    </row>
    <row r="3" spans="1:7" x14ac:dyDescent="0.3">
      <c r="A3" s="130"/>
      <c r="B3" s="130">
        <v>2015</v>
      </c>
      <c r="C3" s="130">
        <v>2016</v>
      </c>
      <c r="D3" s="130">
        <v>2017</v>
      </c>
      <c r="E3" s="130">
        <v>2018</v>
      </c>
      <c r="F3" s="130">
        <v>2019</v>
      </c>
      <c r="G3" s="130">
        <v>2020</v>
      </c>
    </row>
    <row r="5" spans="1:7" x14ac:dyDescent="0.3">
      <c r="A5" s="19" t="s">
        <v>119</v>
      </c>
      <c r="B5" s="131">
        <v>102.23181654655956</v>
      </c>
      <c r="C5" s="131">
        <v>97.992056365184609</v>
      </c>
      <c r="D5" s="131">
        <v>104.22254765775077</v>
      </c>
      <c r="E5" s="131">
        <v>97.555133081930023</v>
      </c>
      <c r="F5" s="131">
        <v>100.21082227484894</v>
      </c>
      <c r="G5" s="131">
        <v>101.55505262925465</v>
      </c>
    </row>
    <row r="6" spans="1:7" x14ac:dyDescent="0.3">
      <c r="A6" s="19" t="s">
        <v>120</v>
      </c>
      <c r="B6" s="131">
        <v>100.20381786656664</v>
      </c>
      <c r="C6" s="131">
        <v>95.426982252961153</v>
      </c>
      <c r="D6" s="131">
        <v>105.66454344612477</v>
      </c>
      <c r="E6" s="131">
        <v>92.082971086990682</v>
      </c>
      <c r="F6" s="131">
        <v>101.79858743024255</v>
      </c>
      <c r="G6" s="131">
        <v>96.882742395875468</v>
      </c>
    </row>
    <row r="7" spans="1:7" x14ac:dyDescent="0.3">
      <c r="A7" s="19" t="s">
        <v>121</v>
      </c>
      <c r="B7" s="131">
        <v>99.124051332767621</v>
      </c>
      <c r="C7" s="131">
        <v>101.05916881952649</v>
      </c>
      <c r="D7" s="131">
        <v>110.38741798356395</v>
      </c>
      <c r="E7" s="131">
        <v>101.52599963234077</v>
      </c>
      <c r="F7" s="131">
        <v>99.3726630845714</v>
      </c>
      <c r="G7" s="131">
        <v>104.73168470625237</v>
      </c>
    </row>
    <row r="8" spans="1:7" x14ac:dyDescent="0.3">
      <c r="A8" s="91" t="s">
        <v>122</v>
      </c>
      <c r="B8" s="132">
        <v>113.269289272327</v>
      </c>
      <c r="C8" s="132">
        <v>102.43526070046669</v>
      </c>
      <c r="D8" s="132">
        <v>100.15938615765369</v>
      </c>
      <c r="E8" s="132">
        <v>93.627084258629324</v>
      </c>
      <c r="F8" s="132">
        <v>98.503514427855052</v>
      </c>
      <c r="G8" s="132">
        <v>113.17965485382859</v>
      </c>
    </row>
    <row r="10" spans="1:7" x14ac:dyDescent="0.3">
      <c r="A10" s="133" t="s">
        <v>91</v>
      </c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L39"/>
  <sheetViews>
    <sheetView zoomScale="70" zoomScaleNormal="70" workbookViewId="0">
      <selection activeCell="A2" sqref="A2"/>
    </sheetView>
  </sheetViews>
  <sheetFormatPr defaultColWidth="8" defaultRowHeight="13" x14ac:dyDescent="0.3"/>
  <cols>
    <col min="1" max="1" width="36.75" style="1" customWidth="1"/>
    <col min="2" max="2" width="8.25" style="1" bestFit="1" customWidth="1"/>
    <col min="3" max="3" width="9.25" style="1" bestFit="1" customWidth="1"/>
    <col min="4" max="8" width="9.33203125" style="1" customWidth="1"/>
    <col min="9" max="10" width="10" style="1" customWidth="1"/>
    <col min="11" max="12" width="8" style="269"/>
    <col min="13" max="16384" width="8" style="1"/>
  </cols>
  <sheetData>
    <row r="1" spans="1:10" ht="1.5" customHeight="1" x14ac:dyDescent="0.3">
      <c r="A1" s="205" t="e">
        <f ca="1">DotStatQuery(#REF!)</f>
        <v>#NAME?</v>
      </c>
    </row>
    <row r="2" spans="1:10" ht="0.75" customHeight="1" x14ac:dyDescent="0.3"/>
    <row r="3" spans="1:10" ht="27.65" customHeight="1" x14ac:dyDescent="0.3">
      <c r="A3" s="1" t="s">
        <v>123</v>
      </c>
    </row>
    <row r="4" spans="1:10" ht="27" customHeight="1" x14ac:dyDescent="0.3">
      <c r="A4" s="5"/>
      <c r="B4" s="73">
        <v>2010</v>
      </c>
      <c r="C4" s="73">
        <v>2016</v>
      </c>
      <c r="D4" s="73">
        <v>2017</v>
      </c>
      <c r="E4" s="73">
        <v>2018</v>
      </c>
      <c r="F4" s="73">
        <v>2019</v>
      </c>
      <c r="G4" s="73">
        <v>2020</v>
      </c>
      <c r="H4" s="119" t="s">
        <v>124</v>
      </c>
      <c r="I4" s="119" t="s">
        <v>125</v>
      </c>
      <c r="J4" s="120"/>
    </row>
    <row r="5" spans="1:10" ht="19.5" customHeight="1" x14ac:dyDescent="0.3">
      <c r="B5" s="121" t="s">
        <v>126</v>
      </c>
      <c r="C5" s="121"/>
      <c r="D5" s="121"/>
      <c r="E5" s="121"/>
      <c r="F5" s="121"/>
      <c r="G5" s="121"/>
      <c r="H5" s="121"/>
      <c r="I5" s="121"/>
    </row>
    <row r="6" spans="1:10" x14ac:dyDescent="0.3">
      <c r="A6" s="1" t="s">
        <v>127</v>
      </c>
      <c r="B6" s="9">
        <v>24853.5</v>
      </c>
      <c r="C6" s="9">
        <v>27651</v>
      </c>
      <c r="D6" s="9">
        <v>27990.9</v>
      </c>
      <c r="E6" s="9">
        <v>29170.2</v>
      </c>
      <c r="F6" s="9">
        <v>29919.9</v>
      </c>
      <c r="G6" s="9">
        <v>31087.7</v>
      </c>
      <c r="H6" s="122">
        <f>(G6-F6)/F6*100</f>
        <v>3.9030879113900756</v>
      </c>
      <c r="I6" s="123">
        <f>(G6-B6)/B6*100</f>
        <v>25.083791015349956</v>
      </c>
      <c r="J6" s="123"/>
    </row>
    <row r="7" spans="1:10" x14ac:dyDescent="0.3">
      <c r="A7" s="1" t="s">
        <v>128</v>
      </c>
      <c r="B7" s="9">
        <v>223143</v>
      </c>
      <c r="C7" s="9">
        <v>248226.3</v>
      </c>
      <c r="D7" s="9">
        <v>255103.3</v>
      </c>
      <c r="E7" s="9">
        <v>261488.2</v>
      </c>
      <c r="F7" s="9">
        <v>262477.8</v>
      </c>
      <c r="G7" s="9">
        <v>245828.5</v>
      </c>
      <c r="H7" s="122">
        <f t="shared" ref="H7:H8" si="0">(G7-F7)/F7*100</f>
        <v>-6.3431269234960022</v>
      </c>
      <c r="I7" s="123">
        <f>(G7-B7)/B7*100</f>
        <v>10.166350725767781</v>
      </c>
      <c r="J7" s="123"/>
    </row>
    <row r="8" spans="1:10" x14ac:dyDescent="0.3">
      <c r="A8" s="1" t="s">
        <v>129</v>
      </c>
      <c r="B8" s="9">
        <v>1412989.4</v>
      </c>
      <c r="C8" s="9">
        <v>1485444.8</v>
      </c>
      <c r="D8" s="9">
        <v>1514954.8</v>
      </c>
      <c r="E8" s="9">
        <v>1546984.2</v>
      </c>
      <c r="F8" s="9">
        <v>1567414.9</v>
      </c>
      <c r="G8" s="9">
        <v>1459612.2</v>
      </c>
      <c r="H8" s="122">
        <f t="shared" si="0"/>
        <v>-6.8777386255547244</v>
      </c>
      <c r="I8" s="123">
        <f>(G8-B8)/B8*100</f>
        <v>3.2995859700009107</v>
      </c>
      <c r="J8" s="123"/>
    </row>
    <row r="9" spans="1:10" x14ac:dyDescent="0.3">
      <c r="A9" s="1" t="s">
        <v>130</v>
      </c>
      <c r="B9" s="123">
        <f t="shared" ref="B9:G9" si="1">B6/B7*100</f>
        <v>11.13792500773047</v>
      </c>
      <c r="C9" s="123">
        <f t="shared" si="1"/>
        <v>11.139432042454809</v>
      </c>
      <c r="D9" s="123">
        <f t="shared" si="1"/>
        <v>10.972378640339032</v>
      </c>
      <c r="E9" s="123">
        <f t="shared" si="1"/>
        <v>11.155455580787201</v>
      </c>
      <c r="F9" s="123">
        <f t="shared" si="1"/>
        <v>11.399021174362176</v>
      </c>
      <c r="G9" s="123">
        <f t="shared" si="1"/>
        <v>12.646092702839582</v>
      </c>
      <c r="H9" s="124" t="s">
        <v>131</v>
      </c>
      <c r="I9" s="124" t="s">
        <v>131</v>
      </c>
      <c r="J9" s="125"/>
    </row>
    <row r="10" spans="1:10" x14ac:dyDescent="0.3">
      <c r="A10" s="1" t="s">
        <v>132</v>
      </c>
      <c r="B10" s="123">
        <f t="shared" ref="B10:G10" si="2">B6/B8*100</f>
        <v>1.7589303925422228</v>
      </c>
      <c r="C10" s="123">
        <f t="shared" si="2"/>
        <v>1.8614626406851336</v>
      </c>
      <c r="D10" s="123">
        <f t="shared" si="2"/>
        <v>1.8476392827033519</v>
      </c>
      <c r="E10" s="123">
        <f t="shared" si="2"/>
        <v>1.8856171898846803</v>
      </c>
      <c r="F10" s="123">
        <f t="shared" si="2"/>
        <v>1.9088691832647504</v>
      </c>
      <c r="G10" s="123">
        <f t="shared" si="2"/>
        <v>2.129860246440801</v>
      </c>
      <c r="H10" s="124" t="s">
        <v>131</v>
      </c>
      <c r="I10" s="124" t="s">
        <v>131</v>
      </c>
      <c r="J10" s="125"/>
    </row>
    <row r="11" spans="1:10" x14ac:dyDescent="0.3">
      <c r="I11" s="125"/>
      <c r="J11" s="125"/>
    </row>
    <row r="12" spans="1:10" x14ac:dyDescent="0.3">
      <c r="B12" s="80" t="s">
        <v>133</v>
      </c>
      <c r="C12" s="80"/>
      <c r="D12" s="80"/>
      <c r="E12" s="80"/>
      <c r="F12" s="80"/>
      <c r="G12" s="80"/>
      <c r="H12" s="80"/>
      <c r="I12" s="80"/>
    </row>
    <row r="13" spans="1:10" x14ac:dyDescent="0.3">
      <c r="A13" s="1" t="s">
        <v>127</v>
      </c>
      <c r="B13" s="9">
        <v>26461.200000000001</v>
      </c>
      <c r="C13" s="9">
        <v>26760.3</v>
      </c>
      <c r="D13" s="9">
        <v>27900.400000000001</v>
      </c>
      <c r="E13" s="9">
        <v>28744.799999999999</v>
      </c>
      <c r="F13" s="9">
        <v>29350.799999999999</v>
      </c>
      <c r="G13" s="9">
        <v>28444.799999999999</v>
      </c>
      <c r="H13" s="45">
        <f>(G13-F13)/F13*100</f>
        <v>-3.0867983155484691</v>
      </c>
      <c r="I13" s="123">
        <f>(G13-B13)/B13*100</f>
        <v>7.4962586730760448</v>
      </c>
      <c r="J13" s="123"/>
    </row>
    <row r="14" spans="1:10" x14ac:dyDescent="0.3">
      <c r="A14" s="1" t="s">
        <v>128</v>
      </c>
      <c r="B14" s="9">
        <v>240921.8</v>
      </c>
      <c r="C14" s="9">
        <v>245380.3</v>
      </c>
      <c r="D14" s="9">
        <v>253908.2</v>
      </c>
      <c r="E14" s="9">
        <v>258284.9</v>
      </c>
      <c r="F14" s="9">
        <v>256877.8</v>
      </c>
      <c r="G14" s="9">
        <v>227371.7</v>
      </c>
      <c r="H14" s="45">
        <f t="shared" ref="H14:H15" si="3">(G14-F14)/F14*100</f>
        <v>-11.48643440577581</v>
      </c>
      <c r="I14" s="123">
        <f>(G14-B14)/B14*100</f>
        <v>-5.6242731043848995</v>
      </c>
      <c r="J14" s="123"/>
    </row>
    <row r="15" spans="1:10" x14ac:dyDescent="0.3">
      <c r="A15" s="1" t="s">
        <v>129</v>
      </c>
      <c r="B15" s="9">
        <v>1527820.5</v>
      </c>
      <c r="C15" s="9">
        <v>1508257.3</v>
      </c>
      <c r="D15" s="9">
        <v>1532443.1</v>
      </c>
      <c r="E15" s="9">
        <v>1546749.3</v>
      </c>
      <c r="F15" s="9">
        <v>1553098.2</v>
      </c>
      <c r="G15" s="9">
        <v>1417989.7</v>
      </c>
      <c r="H15" s="45">
        <f t="shared" si="3"/>
        <v>-8.6992889438671686</v>
      </c>
      <c r="I15" s="123">
        <f>(G15-B15)/B15*100</f>
        <v>-7.1887240680433369</v>
      </c>
      <c r="J15" s="123"/>
    </row>
    <row r="16" spans="1:10" x14ac:dyDescent="0.3">
      <c r="A16" s="1" t="s">
        <v>130</v>
      </c>
      <c r="B16" s="14">
        <f>B13/B14*100</f>
        <v>10.983314917952631</v>
      </c>
      <c r="C16" s="14">
        <f t="shared" ref="C16:G17" si="4">C13/C14*100</f>
        <v>10.905643199555955</v>
      </c>
      <c r="D16" s="14">
        <f t="shared" si="4"/>
        <v>10.988380840004378</v>
      </c>
      <c r="E16" s="14">
        <f t="shared" si="4"/>
        <v>11.129105882690006</v>
      </c>
      <c r="F16" s="14">
        <f t="shared" si="4"/>
        <v>11.425977643844661</v>
      </c>
      <c r="G16" s="14">
        <f t="shared" si="4"/>
        <v>12.510264030220119</v>
      </c>
      <c r="H16" s="124" t="s">
        <v>131</v>
      </c>
      <c r="I16" s="124" t="s">
        <v>131</v>
      </c>
      <c r="J16" s="125"/>
    </row>
    <row r="17" spans="1:10" x14ac:dyDescent="0.3">
      <c r="A17" s="1" t="s">
        <v>134</v>
      </c>
      <c r="B17" s="14">
        <f>B13/B15*100</f>
        <v>1.7319573863552689</v>
      </c>
      <c r="C17" s="14">
        <f t="shared" ref="C17:F17" si="5">C13/C15*100</f>
        <v>1.7742529739454931</v>
      </c>
      <c r="D17" s="14">
        <f t="shared" si="5"/>
        <v>1.8206483490316865</v>
      </c>
      <c r="E17" s="14">
        <f t="shared" si="5"/>
        <v>1.8584007117378361</v>
      </c>
      <c r="F17" s="14">
        <f t="shared" si="5"/>
        <v>1.8898225495335712</v>
      </c>
      <c r="G17" s="14">
        <f t="shared" si="4"/>
        <v>16.034792072185013</v>
      </c>
      <c r="H17" s="124" t="s">
        <v>131</v>
      </c>
      <c r="I17" s="124" t="s">
        <v>131</v>
      </c>
      <c r="J17" s="125"/>
    </row>
    <row r="18" spans="1:10" x14ac:dyDescent="0.3">
      <c r="I18" s="125"/>
      <c r="J18" s="125"/>
    </row>
    <row r="19" spans="1:10" ht="15" customHeight="1" x14ac:dyDescent="0.3">
      <c r="B19" s="80" t="s">
        <v>135</v>
      </c>
      <c r="C19" s="80"/>
      <c r="D19" s="80"/>
      <c r="E19" s="80"/>
      <c r="F19" s="80"/>
      <c r="G19" s="80"/>
      <c r="H19" s="80"/>
      <c r="I19" s="80"/>
    </row>
    <row r="20" spans="1:10" x14ac:dyDescent="0.3">
      <c r="A20" s="1" t="s">
        <v>127</v>
      </c>
      <c r="B20" s="117">
        <v>414.2</v>
      </c>
      <c r="C20" s="76">
        <v>416.3</v>
      </c>
      <c r="D20" s="76">
        <v>421.5</v>
      </c>
      <c r="E20" s="118">
        <v>425.5</v>
      </c>
      <c r="F20" s="118">
        <v>429.9</v>
      </c>
      <c r="G20" s="118">
        <v>401.3</v>
      </c>
      <c r="H20" s="118">
        <f>(G20-F20)/F20*100</f>
        <v>-6.6527099325424448</v>
      </c>
      <c r="I20" s="123">
        <f>(G20-B20)/B20*100</f>
        <v>-3.1144374698213366</v>
      </c>
      <c r="J20" s="123"/>
    </row>
    <row r="21" spans="1:10" x14ac:dyDescent="0.3">
      <c r="A21" s="1" t="s">
        <v>128</v>
      </c>
      <c r="B21" s="9">
        <v>3642.4</v>
      </c>
      <c r="C21" s="9">
        <v>3392.6</v>
      </c>
      <c r="D21" s="9">
        <v>3429.3</v>
      </c>
      <c r="E21" s="9">
        <v>3470.2</v>
      </c>
      <c r="F21" s="9">
        <v>3455.6</v>
      </c>
      <c r="G21" s="9">
        <v>3079.4</v>
      </c>
      <c r="H21" s="118">
        <f t="shared" ref="H21:H22" si="6">(G21-F21)/F21*100</f>
        <v>-10.886676698691973</v>
      </c>
      <c r="I21" s="123">
        <f>(G21-B21)/B21*100</f>
        <v>-15.456841642872831</v>
      </c>
      <c r="J21" s="123"/>
    </row>
    <row r="22" spans="1:10" x14ac:dyDescent="0.3">
      <c r="A22" s="1" t="s">
        <v>129</v>
      </c>
      <c r="B22" s="9">
        <v>24118.5</v>
      </c>
      <c r="C22" s="9">
        <v>23758.5</v>
      </c>
      <c r="D22" s="9">
        <v>23945</v>
      </c>
      <c r="E22" s="9">
        <v>24125</v>
      </c>
      <c r="F22" s="9">
        <v>24134.400000000001</v>
      </c>
      <c r="G22" s="9">
        <v>21649.599999999999</v>
      </c>
      <c r="H22" s="118">
        <f t="shared" si="6"/>
        <v>-10.295677539114305</v>
      </c>
      <c r="I22" s="123">
        <f>(G22-B22)/B22*100</f>
        <v>-10.236540415034108</v>
      </c>
      <c r="J22" s="123"/>
    </row>
    <row r="23" spans="1:10" x14ac:dyDescent="0.3">
      <c r="A23" s="1" t="s">
        <v>130</v>
      </c>
      <c r="B23" s="126">
        <f>B20/B21*100</f>
        <v>11.371623105644629</v>
      </c>
      <c r="C23" s="126">
        <f t="shared" ref="C23:G24" si="7">C20/C21*100</f>
        <v>12.270824736190534</v>
      </c>
      <c r="D23" s="126">
        <f t="shared" si="7"/>
        <v>12.291138133146706</v>
      </c>
      <c r="E23" s="126">
        <f t="shared" si="7"/>
        <v>12.261541121549191</v>
      </c>
      <c r="F23" s="126">
        <f t="shared" si="7"/>
        <v>12.440676004167148</v>
      </c>
      <c r="G23" s="126">
        <f t="shared" si="7"/>
        <v>13.031759433655907</v>
      </c>
      <c r="H23" s="124" t="s">
        <v>131</v>
      </c>
      <c r="I23" s="124" t="s">
        <v>131</v>
      </c>
      <c r="J23" s="125"/>
    </row>
    <row r="24" spans="1:10" x14ac:dyDescent="0.3">
      <c r="A24" s="1" t="s">
        <v>134</v>
      </c>
      <c r="B24" s="126">
        <f>B20/B22*100</f>
        <v>1.7173538984596886</v>
      </c>
      <c r="C24" s="126">
        <f t="shared" ref="C24:F24" si="8">C20/C22*100</f>
        <v>1.7522149967380096</v>
      </c>
      <c r="D24" s="126">
        <f t="shared" si="8"/>
        <v>1.7602839841302989</v>
      </c>
      <c r="E24" s="126">
        <f t="shared" si="8"/>
        <v>1.7637305699481864</v>
      </c>
      <c r="F24" s="126">
        <f t="shared" si="8"/>
        <v>1.7812748607796338</v>
      </c>
      <c r="G24" s="126">
        <f t="shared" si="7"/>
        <v>14.223819377725224</v>
      </c>
      <c r="H24" s="124" t="s">
        <v>131</v>
      </c>
      <c r="I24" s="124" t="s">
        <v>131</v>
      </c>
      <c r="J24" s="125"/>
    </row>
    <row r="25" spans="1:10" x14ac:dyDescent="0.3">
      <c r="B25" s="14"/>
      <c r="C25" s="14"/>
      <c r="D25" s="14"/>
      <c r="E25" s="14"/>
      <c r="F25" s="14"/>
      <c r="G25" s="14"/>
      <c r="H25" s="11"/>
      <c r="I25" s="125"/>
      <c r="J25" s="125"/>
    </row>
    <row r="26" spans="1:10" ht="15" customHeight="1" x14ac:dyDescent="0.3">
      <c r="B26" s="127" t="s">
        <v>136</v>
      </c>
      <c r="C26" s="127"/>
      <c r="D26" s="127"/>
      <c r="E26" s="127"/>
      <c r="F26" s="127"/>
      <c r="G26" s="127"/>
      <c r="H26" s="127"/>
      <c r="I26" s="127"/>
      <c r="J26" s="11"/>
    </row>
    <row r="27" spans="1:10" x14ac:dyDescent="0.3">
      <c r="A27" s="1" t="s">
        <v>127</v>
      </c>
      <c r="B27" s="11">
        <f t="shared" ref="B27:G29" si="9">B6/B20</f>
        <v>60.003621438918401</v>
      </c>
      <c r="C27" s="11">
        <f t="shared" si="9"/>
        <v>66.420850348306502</v>
      </c>
      <c r="D27" s="11">
        <f t="shared" si="9"/>
        <v>66.407829181494662</v>
      </c>
      <c r="E27" s="11">
        <f t="shared" si="9"/>
        <v>68.555111633372505</v>
      </c>
      <c r="F27" s="11">
        <f t="shared" si="9"/>
        <v>69.597348220516409</v>
      </c>
      <c r="G27" s="11">
        <f t="shared" si="9"/>
        <v>77.467480687764763</v>
      </c>
      <c r="H27" s="11">
        <f>(G27-F27)/F27*100</f>
        <v>11.308092432361294</v>
      </c>
      <c r="I27" s="123">
        <f>(G27-B27)/B27*100</f>
        <v>29.104675401340508</v>
      </c>
      <c r="J27" s="123"/>
    </row>
    <row r="28" spans="1:10" x14ac:dyDescent="0.3">
      <c r="A28" s="1" t="s">
        <v>128</v>
      </c>
      <c r="B28" s="11">
        <f t="shared" si="9"/>
        <v>61.262629035800572</v>
      </c>
      <c r="C28" s="11">
        <f t="shared" si="9"/>
        <v>73.16698107646053</v>
      </c>
      <c r="D28" s="11">
        <f t="shared" si="9"/>
        <v>74.389321435861532</v>
      </c>
      <c r="E28" s="11">
        <f t="shared" si="9"/>
        <v>75.352486888363785</v>
      </c>
      <c r="F28" s="11">
        <f t="shared" si="9"/>
        <v>75.95722884593124</v>
      </c>
      <c r="G28" s="11">
        <f t="shared" si="9"/>
        <v>79.829999350522826</v>
      </c>
      <c r="H28" s="11">
        <f t="shared" ref="H28:H29" si="10">(G28-F28)/F28*100</f>
        <v>5.0986200568835471</v>
      </c>
      <c r="I28" s="123">
        <f>(G28-B28)/B28*100</f>
        <v>30.307824863134552</v>
      </c>
      <c r="J28" s="123"/>
    </row>
    <row r="29" spans="1:10" x14ac:dyDescent="0.3">
      <c r="A29" s="1" t="s">
        <v>129</v>
      </c>
      <c r="B29" s="11">
        <f t="shared" si="9"/>
        <v>58.585293446939069</v>
      </c>
      <c r="C29" s="11">
        <f t="shared" si="9"/>
        <v>62.522667676831453</v>
      </c>
      <c r="D29" s="11">
        <f t="shared" si="9"/>
        <v>63.268106076425141</v>
      </c>
      <c r="E29" s="11">
        <f t="shared" si="9"/>
        <v>64.123697409326425</v>
      </c>
      <c r="F29" s="11">
        <f t="shared" si="9"/>
        <v>64.945260706709092</v>
      </c>
      <c r="G29" s="11">
        <f t="shared" si="9"/>
        <v>67.419822999039241</v>
      </c>
      <c r="H29" s="11">
        <f t="shared" si="10"/>
        <v>3.8102276677357563</v>
      </c>
      <c r="I29" s="123">
        <f>(G29-B29)/B29*100</f>
        <v>15.079773493157697</v>
      </c>
      <c r="J29" s="123"/>
    </row>
    <row r="30" spans="1:10" x14ac:dyDescent="0.3">
      <c r="A30" s="1" t="s">
        <v>130</v>
      </c>
      <c r="B30" s="14">
        <f>B27/B28*100</f>
        <v>97.944901130269102</v>
      </c>
      <c r="C30" s="14">
        <f t="shared" ref="C30:G31" si="11">C27/C28*100</f>
        <v>90.77981539090122</v>
      </c>
      <c r="D30" s="14">
        <f t="shared" si="11"/>
        <v>89.270647856025263</v>
      </c>
      <c r="E30" s="14">
        <f t="shared" si="11"/>
        <v>90.979229039830187</v>
      </c>
      <c r="F30" s="14">
        <f t="shared" si="11"/>
        <v>91.627023889569529</v>
      </c>
      <c r="G30" s="14">
        <f t="shared" si="11"/>
        <v>97.040562843568921</v>
      </c>
      <c r="H30" s="124" t="s">
        <v>131</v>
      </c>
      <c r="I30" s="124" t="s">
        <v>131</v>
      </c>
      <c r="J30" s="125"/>
    </row>
    <row r="31" spans="1:10" x14ac:dyDescent="0.3">
      <c r="A31" s="1" t="s">
        <v>134</v>
      </c>
      <c r="B31" s="14">
        <f>B28/B29*100</f>
        <v>104.56997896799199</v>
      </c>
      <c r="C31" s="14">
        <f t="shared" si="11"/>
        <v>117.02472686329963</v>
      </c>
      <c r="D31" s="14">
        <f t="shared" si="11"/>
        <v>117.57791729375057</v>
      </c>
      <c r="E31" s="14">
        <f t="shared" si="11"/>
        <v>117.51113852240871</v>
      </c>
      <c r="F31" s="14">
        <f t="shared" si="11"/>
        <v>116.95576862636963</v>
      </c>
      <c r="G31" s="14">
        <f t="shared" si="11"/>
        <v>118.40731078700762</v>
      </c>
      <c r="H31" s="124" t="s">
        <v>131</v>
      </c>
      <c r="I31" s="124" t="s">
        <v>131</v>
      </c>
      <c r="J31" s="125"/>
    </row>
    <row r="32" spans="1:10" x14ac:dyDescent="0.3">
      <c r="B32" s="11"/>
      <c r="C32" s="11"/>
      <c r="D32" s="11"/>
      <c r="E32" s="11"/>
      <c r="F32" s="11"/>
      <c r="G32" s="11"/>
      <c r="H32" s="11"/>
      <c r="I32" s="125"/>
      <c r="J32" s="125"/>
    </row>
    <row r="33" spans="1:10" ht="15" customHeight="1" x14ac:dyDescent="0.3">
      <c r="B33" s="80" t="s">
        <v>137</v>
      </c>
      <c r="C33" s="80"/>
      <c r="D33" s="80"/>
      <c r="E33" s="80"/>
      <c r="F33" s="80"/>
      <c r="G33" s="80"/>
      <c r="H33" s="80"/>
      <c r="I33" s="80"/>
    </row>
    <row r="34" spans="1:10" x14ac:dyDescent="0.3">
      <c r="A34" s="1" t="s">
        <v>127</v>
      </c>
      <c r="B34" s="11">
        <f>B13/B20</f>
        <v>63.885079671656207</v>
      </c>
      <c r="C34" s="11">
        <f>C13/C20</f>
        <v>64.281287533029058</v>
      </c>
      <c r="D34" s="11">
        <f>D13/D20</f>
        <v>66.193119810201665</v>
      </c>
      <c r="E34" s="11">
        <f t="shared" ref="E34:G34" si="12">E13/E20</f>
        <v>67.555346650998828</v>
      </c>
      <c r="F34" s="11">
        <f t="shared" si="12"/>
        <v>68.273551988834612</v>
      </c>
      <c r="G34" s="11">
        <f t="shared" si="12"/>
        <v>70.881634687266384</v>
      </c>
      <c r="H34" s="11">
        <f>(G34-F34)/F34*100</f>
        <v>3.8200483532163312</v>
      </c>
      <c r="I34" s="123">
        <f>(G34-B34)/B34*100</f>
        <v>10.951782562641661</v>
      </c>
      <c r="J34" s="123"/>
    </row>
    <row r="35" spans="1:10" x14ac:dyDescent="0.3">
      <c r="A35" s="1" t="s">
        <v>128</v>
      </c>
      <c r="B35" s="11">
        <f>B14/B21</f>
        <v>66.143696463869972</v>
      </c>
      <c r="C35" s="11">
        <f t="shared" ref="C35:G36" si="13">C14/C21</f>
        <v>72.328096445204267</v>
      </c>
      <c r="D35" s="11">
        <f t="shared" si="13"/>
        <v>74.040824658093484</v>
      </c>
      <c r="E35" s="11">
        <f t="shared" si="13"/>
        <v>74.429398881908824</v>
      </c>
      <c r="F35" s="11">
        <f t="shared" si="13"/>
        <v>74.336670910985063</v>
      </c>
      <c r="G35" s="11">
        <f t="shared" si="13"/>
        <v>73.836364226797429</v>
      </c>
      <c r="H35" s="11">
        <f t="shared" ref="H35:H36" si="14">(G35-F35)/F35*100</f>
        <v>-0.67302810047376249</v>
      </c>
      <c r="I35" s="123">
        <f>(G35-B35)/B35*100</f>
        <v>11.630235644797178</v>
      </c>
      <c r="J35" s="123"/>
    </row>
    <row r="36" spans="1:10" x14ac:dyDescent="0.3">
      <c r="A36" s="1" t="s">
        <v>129</v>
      </c>
      <c r="B36" s="11">
        <f>B15/B22</f>
        <v>63.346414578021019</v>
      </c>
      <c r="C36" s="11">
        <f t="shared" si="13"/>
        <v>63.482850348296402</v>
      </c>
      <c r="D36" s="11">
        <f t="shared" si="13"/>
        <v>63.998458968469414</v>
      </c>
      <c r="E36" s="11">
        <f t="shared" si="13"/>
        <v>64.113960621761663</v>
      </c>
      <c r="F36" s="11">
        <f t="shared" si="13"/>
        <v>64.352053500397773</v>
      </c>
      <c r="G36" s="11">
        <f t="shared" si="13"/>
        <v>65.49727015741631</v>
      </c>
      <c r="H36" s="11">
        <f t="shared" si="14"/>
        <v>1.7796116747252799</v>
      </c>
      <c r="I36" s="123">
        <f>(G36-B36)/B36*100</f>
        <v>3.3953864535555924</v>
      </c>
      <c r="J36" s="123"/>
    </row>
    <row r="37" spans="1:10" x14ac:dyDescent="0.3">
      <c r="A37" s="1" t="s">
        <v>130</v>
      </c>
      <c r="B37" s="14">
        <f>B34/B35*100</f>
        <v>96.585287921657809</v>
      </c>
      <c r="C37" s="14">
        <f t="shared" ref="C37:G38" si="15">C34/C35*100</f>
        <v>88.874573910193433</v>
      </c>
      <c r="D37" s="14">
        <f t="shared" si="15"/>
        <v>89.400840841345257</v>
      </c>
      <c r="E37" s="14">
        <f t="shared" si="15"/>
        <v>90.764331925054904</v>
      </c>
      <c r="F37" s="14">
        <f t="shared" si="15"/>
        <v>91.843703991787891</v>
      </c>
      <c r="G37" s="14">
        <f t="shared" si="15"/>
        <v>95.998273248591673</v>
      </c>
      <c r="H37" s="124" t="s">
        <v>131</v>
      </c>
      <c r="I37" s="124" t="s">
        <v>131</v>
      </c>
      <c r="J37" s="125"/>
    </row>
    <row r="38" spans="1:10" x14ac:dyDescent="0.3">
      <c r="A38" s="3" t="s">
        <v>134</v>
      </c>
      <c r="B38" s="128">
        <f>B34/B36*100</f>
        <v>100.85034819606362</v>
      </c>
      <c r="C38" s="128">
        <f t="shared" ref="C38:F38" si="16">C34/C36*100</f>
        <v>101.25772107010327</v>
      </c>
      <c r="D38" s="128">
        <f t="shared" si="16"/>
        <v>103.42924013656878</v>
      </c>
      <c r="E38" s="128">
        <f t="shared" si="16"/>
        <v>105.36760792168107</v>
      </c>
      <c r="F38" s="128">
        <f t="shared" si="16"/>
        <v>106.09382028253785</v>
      </c>
      <c r="G38" s="128">
        <f t="shared" si="15"/>
        <v>112.73197195751659</v>
      </c>
      <c r="H38" s="129" t="s">
        <v>131</v>
      </c>
      <c r="I38" s="129" t="s">
        <v>131</v>
      </c>
      <c r="J38" s="125"/>
    </row>
    <row r="39" spans="1:10" x14ac:dyDescent="0.3">
      <c r="A39" s="1" t="s">
        <v>138</v>
      </c>
    </row>
  </sheetData>
  <mergeCells count="5">
    <mergeCell ref="B5:I5"/>
    <mergeCell ref="B12:I12"/>
    <mergeCell ref="B19:I19"/>
    <mergeCell ref="B26:I26"/>
    <mergeCell ref="B33:I33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65DC2ABA0042C48BFB61771CDA87509" ma:contentTypeVersion="4" ma:contentTypeDescription="Creare un nuovo documento." ma:contentTypeScope="" ma:versionID="647e08b72d5f926f2f7638e8fb827dd0">
  <xsd:schema xmlns:xsd="http://www.w3.org/2001/XMLSchema" xmlns:xs="http://www.w3.org/2001/XMLSchema" xmlns:p="http://schemas.microsoft.com/office/2006/metadata/properties" xmlns:ns2="111d5161-e2d0-455d-ab00-e4e0c494d0f9" xmlns:ns3="0cca589a-79a9-4712-b7cb-425f612c967c" targetNamespace="http://schemas.microsoft.com/office/2006/metadata/properties" ma:root="true" ma:fieldsID="d394c8b25d893ac5257480825c9b5824" ns2:_="" ns3:_="">
    <xsd:import namespace="111d5161-e2d0-455d-ab00-e4e0c494d0f9"/>
    <xsd:import namespace="0cca589a-79a9-4712-b7cb-425f612c967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11d5161-e2d0-455d-ab00-e4e0c494d0f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ca589a-79a9-4712-b7cb-425f612c967c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CFB024B-7779-4130-A073-075BA94E3A5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11d5161-e2d0-455d-ab00-e4e0c494d0f9"/>
    <ds:schemaRef ds:uri="0cca589a-79a9-4712-b7cb-425f612c967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6AC065E-0089-4C65-BCC5-A6E8E2443EA6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36C24441-8177-4483-9462-5E10595E543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26</vt:i4>
      </vt:variant>
    </vt:vector>
  </HeadingPairs>
  <TitlesOfParts>
    <vt:vector size="26" baseType="lpstr"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f1</vt:lpstr>
      <vt:lpstr>f2</vt:lpstr>
      <vt:lpstr>t11</vt:lpstr>
      <vt:lpstr>t12</vt:lpstr>
      <vt:lpstr>t13</vt:lpstr>
      <vt:lpstr>t14</vt:lpstr>
      <vt:lpstr>t15</vt:lpstr>
      <vt:lpstr>f3</vt:lpstr>
      <vt:lpstr>f4</vt:lpstr>
      <vt:lpstr>f5</vt:lpstr>
      <vt:lpstr>f6</vt:lpstr>
      <vt:lpstr>f7</vt:lpstr>
      <vt:lpstr>t16</vt:lpstr>
      <vt:lpstr>f8</vt:lpstr>
      <vt:lpstr>t17</vt:lpstr>
      <vt:lpstr>f9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Fabio Iacobini</dc:creator>
  <cp:keywords/>
  <dc:description/>
  <cp:lastModifiedBy>marco amato</cp:lastModifiedBy>
  <cp:revision/>
  <dcterms:created xsi:type="dcterms:W3CDTF">2020-10-13T08:33:29Z</dcterms:created>
  <dcterms:modified xsi:type="dcterms:W3CDTF">2021-12-14T15:08:18Z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0x010100265DC2ABA0042C48BFB61771CDA87509</vt:lpwstr>
  </property>
</Properties>
</file>